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2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drawings/drawing3.xml" ContentType="application/vnd.openxmlformats-officedocument.drawing+xml"/>
  <Override PartName="/xl/charts/chart14.xml" ContentType="application/vnd.openxmlformats-officedocument.drawingml.chart+xml"/>
  <Override PartName="/xl/drawings/drawing4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5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60" windowWidth="19944" windowHeight="8136" activeTab="3"/>
  </bookViews>
  <sheets>
    <sheet name="Einbau" sheetId="2" r:id="rId1"/>
    <sheet name="Messdaten" sheetId="1" r:id="rId2"/>
    <sheet name="Berechnung" sheetId="3" r:id="rId3"/>
    <sheet name="Ergebnisse" sheetId="4" r:id="rId4"/>
    <sheet name="VGL 2014 vs 2018" sheetId="5" r:id="rId5"/>
    <sheet name="RVT vs MUL 18" sheetId="6" r:id="rId6"/>
    <sheet name="2014 vs 2018 vs  RVT" sheetId="7" r:id="rId7"/>
    <sheet name="VGL RUB vs MUL 2018" sheetId="8" r:id="rId8"/>
  </sheets>
  <calcPr calcId="145621"/>
</workbook>
</file>

<file path=xl/calcChain.xml><?xml version="1.0" encoding="utf-8"?>
<calcChain xmlns="http://schemas.openxmlformats.org/spreadsheetml/2006/main">
  <c r="W103" i="3" l="1"/>
  <c r="W187" i="3"/>
  <c r="W188" i="3"/>
  <c r="W189" i="3"/>
  <c r="W190" i="3"/>
  <c r="Z187" i="3"/>
  <c r="AA187" i="3" s="1"/>
  <c r="Z188" i="3"/>
  <c r="AA188" i="3" s="1"/>
  <c r="Z189" i="3"/>
  <c r="AA189" i="3" s="1"/>
  <c r="Z190" i="3"/>
  <c r="AA190" i="3" s="1"/>
  <c r="Z191" i="3"/>
  <c r="AA191" i="3" s="1"/>
  <c r="Z192" i="3"/>
  <c r="AA192" i="3" s="1"/>
  <c r="W193" i="3"/>
  <c r="W186" i="3"/>
  <c r="W191" i="3"/>
  <c r="W192" i="3"/>
  <c r="B188" i="3"/>
  <c r="B189" i="3"/>
  <c r="B190" i="3"/>
  <c r="B191" i="3"/>
  <c r="B192" i="3"/>
  <c r="B187" i="3"/>
  <c r="J187" i="3"/>
  <c r="M187" i="3"/>
  <c r="U187" i="3"/>
  <c r="V187" i="3" s="1"/>
  <c r="D185" i="4" s="1"/>
  <c r="J188" i="3"/>
  <c r="M188" i="3"/>
  <c r="U188" i="3"/>
  <c r="V188" i="3" s="1"/>
  <c r="D186" i="4" s="1"/>
  <c r="J189" i="3"/>
  <c r="M189" i="3"/>
  <c r="U189" i="3"/>
  <c r="V189" i="3" s="1"/>
  <c r="D187" i="4" s="1"/>
  <c r="J190" i="3"/>
  <c r="M190" i="3"/>
  <c r="U190" i="3"/>
  <c r="V190" i="3" s="1"/>
  <c r="D188" i="4" s="1"/>
  <c r="J191" i="3"/>
  <c r="M191" i="3"/>
  <c r="U191" i="3"/>
  <c r="V191" i="3" s="1"/>
  <c r="D189" i="4" s="1"/>
  <c r="J192" i="3"/>
  <c r="M192" i="3"/>
  <c r="U192" i="3"/>
  <c r="V192" i="3" s="1"/>
  <c r="D190" i="4" s="1"/>
  <c r="H187" i="3"/>
  <c r="I187" i="3" s="1"/>
  <c r="O187" i="3" s="1"/>
  <c r="H188" i="3"/>
  <c r="I188" i="3" s="1"/>
  <c r="K188" i="3" s="1"/>
  <c r="L188" i="3" s="1"/>
  <c r="H189" i="3"/>
  <c r="I189" i="3" s="1"/>
  <c r="O189" i="3" s="1"/>
  <c r="H190" i="3"/>
  <c r="N190" i="3" s="1"/>
  <c r="H191" i="3"/>
  <c r="I191" i="3" s="1"/>
  <c r="O191" i="3" s="1"/>
  <c r="H192" i="3"/>
  <c r="I192" i="3" s="1"/>
  <c r="H184" i="3"/>
  <c r="N184" i="3" s="1"/>
  <c r="E187" i="3"/>
  <c r="F187" i="3"/>
  <c r="C188" i="3"/>
  <c r="D188" i="3" s="1"/>
  <c r="E188" i="3"/>
  <c r="F188" i="3"/>
  <c r="C189" i="3"/>
  <c r="D189" i="3" s="1"/>
  <c r="E189" i="3"/>
  <c r="F189" i="3"/>
  <c r="C190" i="3"/>
  <c r="D190" i="3" s="1"/>
  <c r="E190" i="3"/>
  <c r="F190" i="3"/>
  <c r="C191" i="3"/>
  <c r="D191" i="3" s="1"/>
  <c r="E191" i="3"/>
  <c r="F191" i="3"/>
  <c r="C192" i="3"/>
  <c r="D192" i="3" s="1"/>
  <c r="E192" i="3"/>
  <c r="F192" i="3"/>
  <c r="A187" i="3"/>
  <c r="A188" i="3"/>
  <c r="A189" i="3"/>
  <c r="A190" i="3"/>
  <c r="A191" i="3"/>
  <c r="A192" i="3"/>
  <c r="Z176" i="3"/>
  <c r="AA176" i="3" s="1"/>
  <c r="AA165" i="3"/>
  <c r="AA166" i="3"/>
  <c r="Z177" i="3"/>
  <c r="AA177" i="3" s="1"/>
  <c r="Z178" i="3"/>
  <c r="AA178" i="3" s="1"/>
  <c r="Z179" i="3"/>
  <c r="AA179" i="3" s="1"/>
  <c r="Z180" i="3"/>
  <c r="AA180" i="3" s="1"/>
  <c r="Z181" i="3"/>
  <c r="AA181" i="3" s="1"/>
  <c r="Z182" i="3"/>
  <c r="AA182" i="3" s="1"/>
  <c r="Z183" i="3"/>
  <c r="AA183" i="3" s="1"/>
  <c r="Z184" i="3"/>
  <c r="AA184" i="3" s="1"/>
  <c r="Z167" i="3"/>
  <c r="AA167" i="3" s="1"/>
  <c r="Z168" i="3"/>
  <c r="AA168" i="3" s="1"/>
  <c r="Z169" i="3"/>
  <c r="AA169" i="3" s="1"/>
  <c r="Z170" i="3"/>
  <c r="AA170" i="3" s="1"/>
  <c r="Z171" i="3"/>
  <c r="AA171" i="3" s="1"/>
  <c r="Z172" i="3"/>
  <c r="AA172" i="3" s="1"/>
  <c r="Z173" i="3"/>
  <c r="AA173" i="3" s="1"/>
  <c r="Z158" i="3"/>
  <c r="AA158" i="3" s="1"/>
  <c r="Z159" i="3"/>
  <c r="AA159" i="3" s="1"/>
  <c r="Z160" i="3"/>
  <c r="AA160" i="3" s="1"/>
  <c r="Z161" i="3"/>
  <c r="AA161" i="3" s="1"/>
  <c r="Z162" i="3"/>
  <c r="AA162" i="3" s="1"/>
  <c r="Z163" i="3"/>
  <c r="AA163" i="3" s="1"/>
  <c r="Z164" i="3"/>
  <c r="AA164" i="3" s="1"/>
  <c r="AA146" i="3"/>
  <c r="AA148" i="3"/>
  <c r="AA150" i="3"/>
  <c r="AA152" i="3"/>
  <c r="AA154" i="3"/>
  <c r="Z142" i="3"/>
  <c r="AA142" i="3" s="1"/>
  <c r="B164" i="3"/>
  <c r="AA145" i="3"/>
  <c r="AA147" i="3"/>
  <c r="AA149" i="3"/>
  <c r="AA151" i="3"/>
  <c r="AA153" i="3"/>
  <c r="AA155" i="3"/>
  <c r="W177" i="3"/>
  <c r="W178" i="3"/>
  <c r="W179" i="3"/>
  <c r="W180" i="3"/>
  <c r="W181" i="3"/>
  <c r="W182" i="3"/>
  <c r="W183" i="3"/>
  <c r="W184" i="3"/>
  <c r="W176" i="3"/>
  <c r="W168" i="3"/>
  <c r="W169" i="3"/>
  <c r="W170" i="3"/>
  <c r="W171" i="3"/>
  <c r="W172" i="3"/>
  <c r="W173" i="3"/>
  <c r="W167" i="3"/>
  <c r="W159" i="3"/>
  <c r="W160" i="3"/>
  <c r="W161" i="3"/>
  <c r="W162" i="3"/>
  <c r="W163" i="3"/>
  <c r="W164" i="3"/>
  <c r="W158" i="3"/>
  <c r="W185" i="3"/>
  <c r="W175" i="3"/>
  <c r="W174" i="3"/>
  <c r="W166" i="3"/>
  <c r="W165" i="3"/>
  <c r="W157" i="3"/>
  <c r="U158" i="3"/>
  <c r="V158" i="3" s="1"/>
  <c r="D156" i="4" s="1"/>
  <c r="U159" i="3"/>
  <c r="V159" i="3" s="1"/>
  <c r="D157" i="4" s="1"/>
  <c r="U160" i="3"/>
  <c r="V160" i="3" s="1"/>
  <c r="D158" i="4" s="1"/>
  <c r="U161" i="3"/>
  <c r="V161" i="3" s="1"/>
  <c r="D159" i="4" s="1"/>
  <c r="U162" i="3"/>
  <c r="V162" i="3" s="1"/>
  <c r="D160" i="4" s="1"/>
  <c r="U163" i="3"/>
  <c r="V163" i="3" s="1"/>
  <c r="D161" i="4" s="1"/>
  <c r="U164" i="3"/>
  <c r="V164" i="3" s="1"/>
  <c r="D162" i="4" s="1"/>
  <c r="U167" i="3"/>
  <c r="V167" i="3" s="1"/>
  <c r="D165" i="4" s="1"/>
  <c r="U168" i="3"/>
  <c r="V168" i="3" s="1"/>
  <c r="D166" i="4" s="1"/>
  <c r="U169" i="3"/>
  <c r="V169" i="3" s="1"/>
  <c r="D167" i="4" s="1"/>
  <c r="U170" i="3"/>
  <c r="V170" i="3" s="1"/>
  <c r="D168" i="4" s="1"/>
  <c r="U171" i="3"/>
  <c r="V171" i="3" s="1"/>
  <c r="D169" i="4" s="1"/>
  <c r="U172" i="3"/>
  <c r="V172" i="3" s="1"/>
  <c r="D170" i="4" s="1"/>
  <c r="U173" i="3"/>
  <c r="V173" i="3" s="1"/>
  <c r="D171" i="4" s="1"/>
  <c r="U176" i="3"/>
  <c r="V176" i="3" s="1"/>
  <c r="D174" i="4" s="1"/>
  <c r="U177" i="3"/>
  <c r="V177" i="3" s="1"/>
  <c r="D175" i="4" s="1"/>
  <c r="U178" i="3"/>
  <c r="V178" i="3" s="1"/>
  <c r="D176" i="4" s="1"/>
  <c r="U179" i="3"/>
  <c r="V179" i="3" s="1"/>
  <c r="D177" i="4" s="1"/>
  <c r="U180" i="3"/>
  <c r="V180" i="3" s="1"/>
  <c r="D178" i="4" s="1"/>
  <c r="U181" i="3"/>
  <c r="V181" i="3" s="1"/>
  <c r="D179" i="4" s="1"/>
  <c r="U182" i="3"/>
  <c r="V182" i="3" s="1"/>
  <c r="D180" i="4" s="1"/>
  <c r="U183" i="3"/>
  <c r="V183" i="3" s="1"/>
  <c r="D181" i="4" s="1"/>
  <c r="U184" i="3"/>
  <c r="V184" i="3" s="1"/>
  <c r="D182" i="4" s="1"/>
  <c r="M158" i="3"/>
  <c r="M159" i="3"/>
  <c r="M160" i="3"/>
  <c r="M161" i="3"/>
  <c r="M162" i="3"/>
  <c r="M163" i="3"/>
  <c r="M164" i="3"/>
  <c r="M167" i="3"/>
  <c r="M168" i="3"/>
  <c r="M169" i="3"/>
  <c r="M170" i="3"/>
  <c r="M171" i="3"/>
  <c r="M172" i="3"/>
  <c r="M173" i="3"/>
  <c r="M176" i="3"/>
  <c r="M177" i="3"/>
  <c r="M178" i="3"/>
  <c r="M179" i="3"/>
  <c r="M180" i="3"/>
  <c r="M181" i="3"/>
  <c r="M182" i="3"/>
  <c r="M183" i="3"/>
  <c r="M184" i="3"/>
  <c r="J158" i="3"/>
  <c r="J159" i="3"/>
  <c r="J160" i="3"/>
  <c r="J161" i="3"/>
  <c r="J162" i="3"/>
  <c r="J163" i="3"/>
  <c r="J164" i="3"/>
  <c r="J167" i="3"/>
  <c r="J168" i="3"/>
  <c r="J169" i="3"/>
  <c r="J170" i="3"/>
  <c r="J171" i="3"/>
  <c r="J172" i="3"/>
  <c r="J173" i="3"/>
  <c r="J176" i="3"/>
  <c r="J177" i="3"/>
  <c r="J178" i="3"/>
  <c r="J179" i="3"/>
  <c r="J180" i="3"/>
  <c r="J181" i="3"/>
  <c r="J182" i="3"/>
  <c r="J183" i="3"/>
  <c r="J184" i="3"/>
  <c r="H158" i="3"/>
  <c r="I158" i="3" s="1"/>
  <c r="H159" i="3"/>
  <c r="N159" i="3" s="1"/>
  <c r="H160" i="3"/>
  <c r="N160" i="3" s="1"/>
  <c r="H161" i="3"/>
  <c r="I161" i="3" s="1"/>
  <c r="K161" i="3" s="1"/>
  <c r="L161" i="3" s="1"/>
  <c r="H162" i="3"/>
  <c r="I162" i="3" s="1"/>
  <c r="H163" i="3"/>
  <c r="N163" i="3" s="1"/>
  <c r="H164" i="3"/>
  <c r="N164" i="3" s="1"/>
  <c r="H167" i="3"/>
  <c r="N167" i="3" s="1"/>
  <c r="H168" i="3"/>
  <c r="I168" i="3" s="1"/>
  <c r="H169" i="3"/>
  <c r="N169" i="3" s="1"/>
  <c r="H170" i="3"/>
  <c r="N170" i="3" s="1"/>
  <c r="H171" i="3"/>
  <c r="I171" i="3" s="1"/>
  <c r="K171" i="3" s="1"/>
  <c r="L171" i="3" s="1"/>
  <c r="H172" i="3"/>
  <c r="N172" i="3" s="1"/>
  <c r="H173" i="3"/>
  <c r="N173" i="3" s="1"/>
  <c r="H176" i="3"/>
  <c r="N176" i="3" s="1"/>
  <c r="H177" i="3"/>
  <c r="N177" i="3" s="1"/>
  <c r="H178" i="3"/>
  <c r="I178" i="3" s="1"/>
  <c r="H179" i="3"/>
  <c r="N179" i="3" s="1"/>
  <c r="H180" i="3"/>
  <c r="N180" i="3" s="1"/>
  <c r="H181" i="3"/>
  <c r="I181" i="3" s="1"/>
  <c r="K181" i="3" s="1"/>
  <c r="L181" i="3" s="1"/>
  <c r="H182" i="3"/>
  <c r="I182" i="3" s="1"/>
  <c r="H183" i="3"/>
  <c r="N183" i="3" s="1"/>
  <c r="F158" i="3"/>
  <c r="F159" i="3"/>
  <c r="F160" i="3"/>
  <c r="F161" i="3"/>
  <c r="F162" i="3"/>
  <c r="F163" i="3"/>
  <c r="F164" i="3"/>
  <c r="F167" i="3"/>
  <c r="F168" i="3"/>
  <c r="F169" i="3"/>
  <c r="F170" i="3"/>
  <c r="F171" i="3"/>
  <c r="F172" i="3"/>
  <c r="F173" i="3"/>
  <c r="F176" i="3"/>
  <c r="F177" i="3"/>
  <c r="F178" i="3"/>
  <c r="F179" i="3"/>
  <c r="F180" i="3"/>
  <c r="F181" i="3"/>
  <c r="F182" i="3"/>
  <c r="F183" i="3"/>
  <c r="F184" i="3"/>
  <c r="E158" i="3"/>
  <c r="E159" i="3"/>
  <c r="E160" i="3"/>
  <c r="E161" i="3"/>
  <c r="E162" i="3"/>
  <c r="E163" i="3"/>
  <c r="E164" i="3"/>
  <c r="E167" i="3"/>
  <c r="E168" i="3"/>
  <c r="E169" i="3"/>
  <c r="E170" i="3"/>
  <c r="E171" i="3"/>
  <c r="E172" i="3"/>
  <c r="E173" i="3"/>
  <c r="E176" i="3"/>
  <c r="E177" i="3"/>
  <c r="E178" i="3"/>
  <c r="E179" i="3"/>
  <c r="E180" i="3"/>
  <c r="E181" i="3"/>
  <c r="E182" i="3"/>
  <c r="E183" i="3"/>
  <c r="E184" i="3"/>
  <c r="C160" i="3"/>
  <c r="D160" i="3" s="1"/>
  <c r="C161" i="3"/>
  <c r="D161" i="3" s="1"/>
  <c r="C162" i="3"/>
  <c r="D162" i="3" s="1"/>
  <c r="C163" i="3"/>
  <c r="D163" i="3" s="1"/>
  <c r="C164" i="3"/>
  <c r="D164" i="3" s="1"/>
  <c r="C167" i="3"/>
  <c r="D167" i="3" s="1"/>
  <c r="C168" i="3"/>
  <c r="D168" i="3" s="1"/>
  <c r="C169" i="3"/>
  <c r="D169" i="3" s="1"/>
  <c r="C170" i="3"/>
  <c r="D170" i="3" s="1"/>
  <c r="C171" i="3"/>
  <c r="D171" i="3" s="1"/>
  <c r="C172" i="3"/>
  <c r="D172" i="3" s="1"/>
  <c r="C173" i="3"/>
  <c r="D173" i="3" s="1"/>
  <c r="C176" i="3"/>
  <c r="D176" i="3" s="1"/>
  <c r="C177" i="3"/>
  <c r="D177" i="3" s="1"/>
  <c r="C178" i="3"/>
  <c r="D178" i="3" s="1"/>
  <c r="C179" i="3"/>
  <c r="D179" i="3" s="1"/>
  <c r="C180" i="3"/>
  <c r="D180" i="3" s="1"/>
  <c r="C181" i="3"/>
  <c r="D181" i="3" s="1"/>
  <c r="C182" i="3"/>
  <c r="D182" i="3" s="1"/>
  <c r="C183" i="3"/>
  <c r="D183" i="3" s="1"/>
  <c r="C184" i="3"/>
  <c r="D184" i="3" s="1"/>
  <c r="C159" i="3"/>
  <c r="D159" i="3" s="1"/>
  <c r="C158" i="3"/>
  <c r="D158" i="3" s="1"/>
  <c r="B159" i="3"/>
  <c r="B160" i="3"/>
  <c r="B161" i="3"/>
  <c r="B162" i="3"/>
  <c r="B163" i="3"/>
  <c r="B167" i="3"/>
  <c r="B168" i="3"/>
  <c r="B169" i="3"/>
  <c r="B170" i="3"/>
  <c r="B171" i="3"/>
  <c r="B172" i="3"/>
  <c r="B173" i="3"/>
  <c r="B176" i="3"/>
  <c r="B177" i="3"/>
  <c r="B178" i="3"/>
  <c r="B179" i="3"/>
  <c r="B180" i="3"/>
  <c r="B181" i="3"/>
  <c r="B182" i="3"/>
  <c r="B183" i="3"/>
  <c r="B184" i="3"/>
  <c r="B158" i="3"/>
  <c r="A177" i="3"/>
  <c r="A178" i="3"/>
  <c r="A179" i="3"/>
  <c r="A180" i="3"/>
  <c r="A181" i="3"/>
  <c r="A182" i="3"/>
  <c r="A183" i="3"/>
  <c r="A184" i="3"/>
  <c r="A158" i="3"/>
  <c r="A159" i="3"/>
  <c r="A160" i="3"/>
  <c r="A161" i="3"/>
  <c r="A162" i="3"/>
  <c r="A163" i="3"/>
  <c r="A164" i="3"/>
  <c r="A167" i="3"/>
  <c r="A168" i="3"/>
  <c r="A169" i="3"/>
  <c r="A170" i="3"/>
  <c r="A171" i="3"/>
  <c r="A172" i="3"/>
  <c r="A173" i="3"/>
  <c r="A176" i="3"/>
  <c r="E25" i="8"/>
  <c r="E5" i="8"/>
  <c r="E6" i="8"/>
  <c r="E7" i="8"/>
  <c r="E8" i="8"/>
  <c r="E9" i="8"/>
  <c r="E10" i="8"/>
  <c r="E11" i="8"/>
  <c r="E12" i="8"/>
  <c r="E13" i="8"/>
  <c r="E14" i="8"/>
  <c r="E15" i="8"/>
  <c r="E16" i="8"/>
  <c r="E17" i="8"/>
  <c r="E18" i="8"/>
  <c r="E19" i="8"/>
  <c r="E20" i="8"/>
  <c r="E21" i="8"/>
  <c r="E22" i="8"/>
  <c r="E23" i="8"/>
  <c r="E24" i="8"/>
  <c r="E26" i="8"/>
  <c r="E27" i="8"/>
  <c r="E28" i="8"/>
  <c r="E29" i="8"/>
  <c r="E30" i="8"/>
  <c r="E31" i="8"/>
  <c r="E32" i="8"/>
  <c r="E33" i="8"/>
  <c r="E34" i="8"/>
  <c r="E35" i="8"/>
  <c r="E36" i="8"/>
  <c r="E37" i="8"/>
  <c r="E38" i="8"/>
  <c r="E4" i="8"/>
  <c r="G5" i="8"/>
  <c r="G6" i="8"/>
  <c r="G7" i="8"/>
  <c r="G8" i="8"/>
  <c r="G9" i="8"/>
  <c r="G10" i="8"/>
  <c r="G11" i="8"/>
  <c r="G12" i="8"/>
  <c r="G13" i="8"/>
  <c r="G14" i="8"/>
  <c r="G15" i="8"/>
  <c r="G16" i="8"/>
  <c r="G17" i="8"/>
  <c r="G18" i="8"/>
  <c r="G19" i="8"/>
  <c r="G20" i="8"/>
  <c r="G21" i="8"/>
  <c r="G22" i="8"/>
  <c r="G23" i="8"/>
  <c r="G24" i="8"/>
  <c r="G25" i="8"/>
  <c r="G26" i="8"/>
  <c r="G27" i="8"/>
  <c r="G28" i="8"/>
  <c r="G29" i="8"/>
  <c r="G30" i="8"/>
  <c r="G31" i="8"/>
  <c r="G32" i="8"/>
  <c r="G33" i="8"/>
  <c r="G34" i="8"/>
  <c r="G35" i="8"/>
  <c r="G36" i="8"/>
  <c r="G37" i="8"/>
  <c r="G38" i="8"/>
  <c r="G4" i="8"/>
  <c r="Z17" i="3"/>
  <c r="AA17" i="3" s="1"/>
  <c r="Z18" i="3"/>
  <c r="AA18" i="3" s="1"/>
  <c r="Z19" i="3"/>
  <c r="AA19" i="3" s="1"/>
  <c r="Z20" i="3"/>
  <c r="AA20" i="3" s="1"/>
  <c r="Z21" i="3"/>
  <c r="AA21" i="3" s="1"/>
  <c r="Z22" i="3"/>
  <c r="AA22" i="3" s="1"/>
  <c r="Z25" i="3"/>
  <c r="AA25" i="3" s="1"/>
  <c r="Z26" i="3"/>
  <c r="AA26" i="3" s="1"/>
  <c r="Z27" i="3"/>
  <c r="AA27" i="3" s="1"/>
  <c r="Z28" i="3"/>
  <c r="AA28" i="3" s="1"/>
  <c r="Z29" i="3"/>
  <c r="AA29" i="3" s="1"/>
  <c r="Z30" i="3"/>
  <c r="AA30" i="3" s="1"/>
  <c r="Z31" i="3"/>
  <c r="AA31" i="3" s="1"/>
  <c r="Z34" i="3"/>
  <c r="AA34" i="3" s="1"/>
  <c r="Z35" i="3"/>
  <c r="AA35" i="3" s="1"/>
  <c r="Z36" i="3"/>
  <c r="AA36" i="3" s="1"/>
  <c r="Z37" i="3"/>
  <c r="AA37" i="3" s="1"/>
  <c r="Z38" i="3"/>
  <c r="AA38" i="3" s="1"/>
  <c r="Z39" i="3"/>
  <c r="AA39" i="3" s="1"/>
  <c r="Z40" i="3"/>
  <c r="AA40" i="3" s="1"/>
  <c r="Z41" i="3"/>
  <c r="AA41" i="3" s="1"/>
  <c r="Z44" i="3"/>
  <c r="AA44" i="3" s="1"/>
  <c r="Z45" i="3"/>
  <c r="AA45" i="3" s="1"/>
  <c r="Z46" i="3"/>
  <c r="AA46" i="3" s="1"/>
  <c r="Z47" i="3"/>
  <c r="AA47" i="3" s="1"/>
  <c r="Z48" i="3"/>
  <c r="AA48" i="3" s="1"/>
  <c r="Z49" i="3"/>
  <c r="AA49" i="3" s="1"/>
  <c r="Z50" i="3"/>
  <c r="AA50" i="3" s="1"/>
  <c r="Z51" i="3"/>
  <c r="AA51" i="3" s="1"/>
  <c r="Z52" i="3"/>
  <c r="AA52" i="3" s="1"/>
  <c r="Z53" i="3"/>
  <c r="AA53" i="3" s="1"/>
  <c r="Z54" i="3"/>
  <c r="AA54" i="3" s="1"/>
  <c r="Z55" i="3"/>
  <c r="AA55" i="3" s="1"/>
  <c r="Z56" i="3"/>
  <c r="AA56" i="3" s="1"/>
  <c r="Z57" i="3"/>
  <c r="AA57" i="3" s="1"/>
  <c r="Z60" i="3"/>
  <c r="AA60" i="3" s="1"/>
  <c r="Z61" i="3"/>
  <c r="AA61" i="3" s="1"/>
  <c r="Z62" i="3"/>
  <c r="AA62" i="3" s="1"/>
  <c r="Z63" i="3"/>
  <c r="AA63" i="3" s="1"/>
  <c r="Z64" i="3"/>
  <c r="AA64" i="3" s="1"/>
  <c r="Z65" i="3"/>
  <c r="AA65" i="3" s="1"/>
  <c r="Z66" i="3"/>
  <c r="AA66" i="3" s="1"/>
  <c r="Z67" i="3"/>
  <c r="AA67" i="3" s="1"/>
  <c r="Z68" i="3"/>
  <c r="AA68" i="3" s="1"/>
  <c r="Z69" i="3"/>
  <c r="AA69" i="3" s="1"/>
  <c r="Z72" i="3"/>
  <c r="AA72" i="3" s="1"/>
  <c r="Z73" i="3"/>
  <c r="AA73" i="3" s="1"/>
  <c r="Z74" i="3"/>
  <c r="AA74" i="3" s="1"/>
  <c r="Z75" i="3"/>
  <c r="AA75" i="3" s="1"/>
  <c r="Z76" i="3"/>
  <c r="AA76" i="3" s="1"/>
  <c r="Z77" i="3"/>
  <c r="AA77" i="3" s="1"/>
  <c r="Z78" i="3"/>
  <c r="AA78" i="3" s="1"/>
  <c r="Z79" i="3"/>
  <c r="AA79" i="3" s="1"/>
  <c r="Z80" i="3"/>
  <c r="AA80" i="3" s="1"/>
  <c r="Z81" i="3"/>
  <c r="AA81" i="3" s="1"/>
  <c r="Z84" i="3"/>
  <c r="AA84" i="3" s="1"/>
  <c r="Z85" i="3"/>
  <c r="AA85" i="3" s="1"/>
  <c r="Z86" i="3"/>
  <c r="AA86" i="3" s="1"/>
  <c r="Z87" i="3"/>
  <c r="AA87" i="3" s="1"/>
  <c r="Z88" i="3"/>
  <c r="AA88" i="3" s="1"/>
  <c r="Z89" i="3"/>
  <c r="AA89" i="3" s="1"/>
  <c r="Z90" i="3"/>
  <c r="AA90" i="3" s="1"/>
  <c r="Z91" i="3"/>
  <c r="AA91" i="3" s="1"/>
  <c r="Z92" i="3"/>
  <c r="AA92" i="3" s="1"/>
  <c r="Z93" i="3"/>
  <c r="AA93" i="3" s="1"/>
  <c r="Z96" i="3"/>
  <c r="AA96" i="3" s="1"/>
  <c r="Z97" i="3"/>
  <c r="AA97" i="3" s="1"/>
  <c r="Z98" i="3"/>
  <c r="AA98" i="3" s="1"/>
  <c r="Z99" i="3"/>
  <c r="AA99" i="3" s="1"/>
  <c r="Z100" i="3"/>
  <c r="AA100" i="3" s="1"/>
  <c r="Z101" i="3"/>
  <c r="AA101" i="3" s="1"/>
  <c r="Z102" i="3"/>
  <c r="AA102" i="3" s="1"/>
  <c r="Z103" i="3"/>
  <c r="AA103" i="3" s="1"/>
  <c r="Z104" i="3"/>
  <c r="AA104" i="3" s="1"/>
  <c r="Z105" i="3"/>
  <c r="AA105" i="3" s="1"/>
  <c r="Z108" i="3"/>
  <c r="AA108" i="3" s="1"/>
  <c r="Z109" i="3"/>
  <c r="AA109" i="3" s="1"/>
  <c r="Z110" i="3"/>
  <c r="AA110" i="3" s="1"/>
  <c r="Z111" i="3"/>
  <c r="AA111" i="3" s="1"/>
  <c r="Z112" i="3"/>
  <c r="AA112" i="3" s="1"/>
  <c r="Z113" i="3"/>
  <c r="AA113" i="3" s="1"/>
  <c r="Z114" i="3"/>
  <c r="AA114" i="3" s="1"/>
  <c r="Z115" i="3"/>
  <c r="AA115" i="3" s="1"/>
  <c r="Z116" i="3"/>
  <c r="AA116" i="3" s="1"/>
  <c r="Z117" i="3"/>
  <c r="AA117" i="3" s="1"/>
  <c r="Z120" i="3"/>
  <c r="AA120" i="3" s="1"/>
  <c r="Z121" i="3"/>
  <c r="AA121" i="3" s="1"/>
  <c r="Z122" i="3"/>
  <c r="AA122" i="3" s="1"/>
  <c r="Z123" i="3"/>
  <c r="AA123" i="3" s="1"/>
  <c r="Z124" i="3"/>
  <c r="AA124" i="3" s="1"/>
  <c r="Z125" i="3"/>
  <c r="AA125" i="3" s="1"/>
  <c r="Z126" i="3"/>
  <c r="AA126" i="3" s="1"/>
  <c r="Z127" i="3"/>
  <c r="AA127" i="3" s="1"/>
  <c r="Z128" i="3"/>
  <c r="AA128" i="3" s="1"/>
  <c r="Z129" i="3"/>
  <c r="AA129" i="3" s="1"/>
  <c r="Z132" i="3"/>
  <c r="AA132" i="3" s="1"/>
  <c r="Z133" i="3"/>
  <c r="AA133" i="3" s="1"/>
  <c r="Z134" i="3"/>
  <c r="AA134" i="3" s="1"/>
  <c r="Z135" i="3"/>
  <c r="AA135" i="3" s="1"/>
  <c r="Z136" i="3"/>
  <c r="AA136" i="3" s="1"/>
  <c r="Z137" i="3"/>
  <c r="AA137" i="3" s="1"/>
  <c r="Z138" i="3"/>
  <c r="AA138" i="3" s="1"/>
  <c r="Z139" i="3"/>
  <c r="AA139" i="3" s="1"/>
  <c r="Z140" i="3"/>
  <c r="AA140" i="3" s="1"/>
  <c r="Z141" i="3"/>
  <c r="AA141" i="3" s="1"/>
  <c r="Z16" i="3"/>
  <c r="AA16" i="3" s="1"/>
  <c r="W146" i="3"/>
  <c r="W147" i="3"/>
  <c r="W148" i="3"/>
  <c r="W149" i="3"/>
  <c r="W150" i="3"/>
  <c r="W151" i="3"/>
  <c r="W152" i="3"/>
  <c r="W153" i="3"/>
  <c r="W154" i="3"/>
  <c r="W155" i="3"/>
  <c r="W145" i="3"/>
  <c r="W156" i="3"/>
  <c r="W144" i="3"/>
  <c r="U146" i="3"/>
  <c r="V146" i="3" s="1"/>
  <c r="D144" i="4" s="1"/>
  <c r="U147" i="3"/>
  <c r="V147" i="3" s="1"/>
  <c r="D145" i="4" s="1"/>
  <c r="U148" i="3"/>
  <c r="V148" i="3" s="1"/>
  <c r="D146" i="4" s="1"/>
  <c r="U149" i="3"/>
  <c r="V149" i="3" s="1"/>
  <c r="D147" i="4" s="1"/>
  <c r="U150" i="3"/>
  <c r="V150" i="3" s="1"/>
  <c r="D148" i="4" s="1"/>
  <c r="U151" i="3"/>
  <c r="V151" i="3" s="1"/>
  <c r="D149" i="4" s="1"/>
  <c r="U152" i="3"/>
  <c r="V152" i="3" s="1"/>
  <c r="D150" i="4" s="1"/>
  <c r="U153" i="3"/>
  <c r="V153" i="3" s="1"/>
  <c r="D151" i="4" s="1"/>
  <c r="U154" i="3"/>
  <c r="V154" i="3" s="1"/>
  <c r="D152" i="4" s="1"/>
  <c r="U155" i="3"/>
  <c r="V155" i="3" s="1"/>
  <c r="D153" i="4" s="1"/>
  <c r="U145" i="3"/>
  <c r="V145" i="3" s="1"/>
  <c r="D143" i="4" s="1"/>
  <c r="M146" i="3"/>
  <c r="M147" i="3"/>
  <c r="M148" i="3"/>
  <c r="M149" i="3"/>
  <c r="M150" i="3"/>
  <c r="M151" i="3"/>
  <c r="M152" i="3"/>
  <c r="M153" i="3"/>
  <c r="M154" i="3"/>
  <c r="M155" i="3"/>
  <c r="M145" i="3"/>
  <c r="J146" i="3"/>
  <c r="J147" i="3"/>
  <c r="J148" i="3"/>
  <c r="J149" i="3"/>
  <c r="J150" i="3"/>
  <c r="J151" i="3"/>
  <c r="J152" i="3"/>
  <c r="J153" i="3"/>
  <c r="J154" i="3"/>
  <c r="J155" i="3"/>
  <c r="J145" i="3"/>
  <c r="H146" i="3"/>
  <c r="N146" i="3" s="1"/>
  <c r="H147" i="3"/>
  <c r="N147" i="3" s="1"/>
  <c r="H148" i="3"/>
  <c r="N148" i="3" s="1"/>
  <c r="H149" i="3"/>
  <c r="N149" i="3" s="1"/>
  <c r="H150" i="3"/>
  <c r="N150" i="3" s="1"/>
  <c r="H151" i="3"/>
  <c r="N151" i="3" s="1"/>
  <c r="H152" i="3"/>
  <c r="N152" i="3" s="1"/>
  <c r="H153" i="3"/>
  <c r="I153" i="3" s="1"/>
  <c r="O153" i="3" s="1"/>
  <c r="H154" i="3"/>
  <c r="N154" i="3" s="1"/>
  <c r="H155" i="3"/>
  <c r="N155" i="3" s="1"/>
  <c r="H145" i="3"/>
  <c r="I145" i="3" s="1"/>
  <c r="O145" i="3" s="1"/>
  <c r="F146" i="3"/>
  <c r="F147" i="3"/>
  <c r="F148" i="3"/>
  <c r="F149" i="3"/>
  <c r="F150" i="3"/>
  <c r="F151" i="3"/>
  <c r="F152" i="3"/>
  <c r="F153" i="3"/>
  <c r="F154" i="3"/>
  <c r="F155" i="3"/>
  <c r="E146" i="3"/>
  <c r="E147" i="3"/>
  <c r="E148" i="3"/>
  <c r="E149" i="3"/>
  <c r="E150" i="3"/>
  <c r="E151" i="3"/>
  <c r="E152" i="3"/>
  <c r="E153" i="3"/>
  <c r="E154" i="3"/>
  <c r="E155" i="3"/>
  <c r="F145" i="3"/>
  <c r="E145" i="3"/>
  <c r="E142" i="3"/>
  <c r="D143" i="3"/>
  <c r="D144" i="3"/>
  <c r="D145" i="3"/>
  <c r="C146" i="3"/>
  <c r="D146" i="3" s="1"/>
  <c r="C147" i="3"/>
  <c r="D147" i="3" s="1"/>
  <c r="C148" i="3"/>
  <c r="D148" i="3" s="1"/>
  <c r="C149" i="3"/>
  <c r="D149" i="3" s="1"/>
  <c r="C150" i="3"/>
  <c r="D150" i="3" s="1"/>
  <c r="C151" i="3"/>
  <c r="D151" i="3" s="1"/>
  <c r="C152" i="3"/>
  <c r="D152" i="3" s="1"/>
  <c r="C153" i="3"/>
  <c r="D153" i="3" s="1"/>
  <c r="C154" i="3"/>
  <c r="D154" i="3" s="1"/>
  <c r="C155" i="3"/>
  <c r="D155" i="3" s="1"/>
  <c r="B146" i="3"/>
  <c r="B147" i="3"/>
  <c r="B148" i="3"/>
  <c r="B149" i="3"/>
  <c r="B150" i="3"/>
  <c r="B151" i="3"/>
  <c r="B152" i="3"/>
  <c r="B153" i="3"/>
  <c r="B154" i="3"/>
  <c r="B155" i="3"/>
  <c r="B145" i="3"/>
  <c r="A146" i="3"/>
  <c r="A147" i="3"/>
  <c r="A148" i="3"/>
  <c r="A149" i="3"/>
  <c r="A150" i="3"/>
  <c r="A151" i="3"/>
  <c r="A152" i="3"/>
  <c r="A153" i="3"/>
  <c r="A154" i="3"/>
  <c r="A155" i="3"/>
  <c r="A145" i="3"/>
  <c r="E21" i="4"/>
  <c r="E22" i="4"/>
  <c r="E30" i="4"/>
  <c r="E31" i="4"/>
  <c r="E40" i="4"/>
  <c r="E41" i="4"/>
  <c r="E56" i="4"/>
  <c r="E57" i="4"/>
  <c r="E68" i="4"/>
  <c r="E69" i="4"/>
  <c r="E80" i="4"/>
  <c r="E81" i="4"/>
  <c r="E92" i="4"/>
  <c r="E93" i="4"/>
  <c r="E104" i="4"/>
  <c r="E105" i="4"/>
  <c r="E116" i="4"/>
  <c r="E117" i="4"/>
  <c r="E128" i="4"/>
  <c r="E129" i="4"/>
  <c r="N2" i="3"/>
  <c r="W143" i="3"/>
  <c r="W131" i="3"/>
  <c r="W130" i="3"/>
  <c r="W119" i="3"/>
  <c r="W118" i="3"/>
  <c r="W107" i="3"/>
  <c r="W106" i="3"/>
  <c r="W95" i="3"/>
  <c r="W94" i="3"/>
  <c r="W83" i="3"/>
  <c r="W82" i="3"/>
  <c r="W71" i="3"/>
  <c r="W70" i="3"/>
  <c r="W59" i="3"/>
  <c r="W58" i="3"/>
  <c r="W43" i="3"/>
  <c r="W42" i="3"/>
  <c r="W33" i="3"/>
  <c r="W32" i="3"/>
  <c r="W24" i="3"/>
  <c r="W23" i="3"/>
  <c r="W15" i="3"/>
  <c r="W17" i="3"/>
  <c r="W18" i="3"/>
  <c r="W19" i="3"/>
  <c r="W20" i="3"/>
  <c r="W21" i="3"/>
  <c r="W22" i="3"/>
  <c r="W25" i="3"/>
  <c r="W26" i="3"/>
  <c r="W27" i="3"/>
  <c r="W28" i="3"/>
  <c r="W29" i="3"/>
  <c r="W30" i="3"/>
  <c r="W31" i="3"/>
  <c r="W34" i="3"/>
  <c r="W35" i="3"/>
  <c r="W36" i="3"/>
  <c r="W37" i="3"/>
  <c r="W38" i="3"/>
  <c r="W39" i="3"/>
  <c r="W40" i="3"/>
  <c r="W41" i="3"/>
  <c r="W44" i="3"/>
  <c r="W45" i="3"/>
  <c r="W46" i="3"/>
  <c r="W47" i="3"/>
  <c r="W48" i="3"/>
  <c r="W49" i="3"/>
  <c r="W50" i="3"/>
  <c r="W51" i="3"/>
  <c r="W52" i="3"/>
  <c r="W53" i="3"/>
  <c r="W54" i="3"/>
  <c r="W55" i="3"/>
  <c r="W56" i="3"/>
  <c r="W57" i="3"/>
  <c r="W60" i="3"/>
  <c r="W61" i="3"/>
  <c r="W62" i="3"/>
  <c r="W63" i="3"/>
  <c r="W64" i="3"/>
  <c r="W65" i="3"/>
  <c r="W66" i="3"/>
  <c r="W67" i="3"/>
  <c r="W68" i="3"/>
  <c r="W69" i="3"/>
  <c r="W72" i="3"/>
  <c r="W73" i="3"/>
  <c r="W74" i="3"/>
  <c r="W75" i="3"/>
  <c r="W76" i="3"/>
  <c r="W77" i="3"/>
  <c r="W78" i="3"/>
  <c r="W79" i="3"/>
  <c r="W80" i="3"/>
  <c r="W81" i="3"/>
  <c r="W84" i="3"/>
  <c r="W85" i="3"/>
  <c r="W86" i="3"/>
  <c r="W87" i="3"/>
  <c r="W88" i="3"/>
  <c r="W89" i="3"/>
  <c r="W90" i="3"/>
  <c r="W91" i="3"/>
  <c r="W92" i="3"/>
  <c r="W93" i="3"/>
  <c r="W96" i="3"/>
  <c r="W97" i="3"/>
  <c r="W98" i="3"/>
  <c r="W99" i="3"/>
  <c r="W100" i="3"/>
  <c r="W101" i="3"/>
  <c r="W102" i="3"/>
  <c r="W104" i="3"/>
  <c r="W105" i="3"/>
  <c r="W108" i="3"/>
  <c r="W109" i="3"/>
  <c r="W110" i="3"/>
  <c r="W111" i="3"/>
  <c r="W112" i="3"/>
  <c r="W113" i="3"/>
  <c r="W114" i="3"/>
  <c r="W115" i="3"/>
  <c r="W116" i="3"/>
  <c r="W117" i="3"/>
  <c r="W120" i="3"/>
  <c r="W121" i="3"/>
  <c r="W122" i="3"/>
  <c r="W123" i="3"/>
  <c r="W124" i="3"/>
  <c r="W125" i="3"/>
  <c r="W126" i="3"/>
  <c r="W127" i="3"/>
  <c r="W128" i="3"/>
  <c r="W129" i="3"/>
  <c r="W132" i="3"/>
  <c r="W133" i="3"/>
  <c r="W134" i="3"/>
  <c r="W135" i="3"/>
  <c r="W136" i="3"/>
  <c r="W137" i="3"/>
  <c r="W138" i="3"/>
  <c r="W139" i="3"/>
  <c r="W140" i="3"/>
  <c r="W141" i="3"/>
  <c r="W142" i="3"/>
  <c r="W16" i="3"/>
  <c r="C14" i="4"/>
  <c r="C15" i="4"/>
  <c r="C23" i="4"/>
  <c r="C24" i="4"/>
  <c r="C42" i="4"/>
  <c r="C43" i="4"/>
  <c r="C58" i="4"/>
  <c r="C59" i="4"/>
  <c r="C70" i="4"/>
  <c r="C71" i="4"/>
  <c r="C82" i="4"/>
  <c r="C83" i="4"/>
  <c r="C94" i="4"/>
  <c r="C95" i="4"/>
  <c r="C106" i="4"/>
  <c r="C107" i="4"/>
  <c r="C118" i="4"/>
  <c r="C119" i="4"/>
  <c r="C130" i="4"/>
  <c r="C131" i="4"/>
  <c r="U8" i="3"/>
  <c r="V8" i="3" s="1"/>
  <c r="D6" i="4" s="1"/>
  <c r="U9" i="3"/>
  <c r="V9" i="3" s="1"/>
  <c r="D7" i="4" s="1"/>
  <c r="U10" i="3"/>
  <c r="V10" i="3" s="1"/>
  <c r="D8" i="4" s="1"/>
  <c r="U11" i="3"/>
  <c r="V11" i="3" s="1"/>
  <c r="D9" i="4" s="1"/>
  <c r="U12" i="3"/>
  <c r="V12" i="3" s="1"/>
  <c r="D10" i="4" s="1"/>
  <c r="U13" i="3"/>
  <c r="V13" i="3" s="1"/>
  <c r="D11" i="4" s="1"/>
  <c r="U16" i="3"/>
  <c r="V16" i="3" s="1"/>
  <c r="D14" i="4" s="1"/>
  <c r="U17" i="3"/>
  <c r="V17" i="3" s="1"/>
  <c r="D15" i="4" s="1"/>
  <c r="U18" i="3"/>
  <c r="V18" i="3" s="1"/>
  <c r="D16" i="4" s="1"/>
  <c r="U19" i="3"/>
  <c r="V19" i="3" s="1"/>
  <c r="D17" i="4" s="1"/>
  <c r="U20" i="3"/>
  <c r="V20" i="3" s="1"/>
  <c r="D18" i="4" s="1"/>
  <c r="U21" i="3"/>
  <c r="V21" i="3" s="1"/>
  <c r="D19" i="4" s="1"/>
  <c r="U22" i="3"/>
  <c r="V22" i="3" s="1"/>
  <c r="D20" i="4" s="1"/>
  <c r="U25" i="3"/>
  <c r="V25" i="3" s="1"/>
  <c r="D23" i="4" s="1"/>
  <c r="U26" i="3"/>
  <c r="V26" i="3" s="1"/>
  <c r="D24" i="4" s="1"/>
  <c r="U27" i="3"/>
  <c r="V27" i="3" s="1"/>
  <c r="D25" i="4" s="1"/>
  <c r="U28" i="3"/>
  <c r="V28" i="3" s="1"/>
  <c r="D26" i="4" s="1"/>
  <c r="U29" i="3"/>
  <c r="V29" i="3" s="1"/>
  <c r="D27" i="4" s="1"/>
  <c r="U30" i="3"/>
  <c r="V30" i="3" s="1"/>
  <c r="D28" i="4" s="1"/>
  <c r="U31" i="3"/>
  <c r="V31" i="3" s="1"/>
  <c r="D29" i="4" s="1"/>
  <c r="U34" i="3"/>
  <c r="V34" i="3" s="1"/>
  <c r="D32" i="4" s="1"/>
  <c r="U35" i="3"/>
  <c r="V35" i="3" s="1"/>
  <c r="D33" i="4" s="1"/>
  <c r="U36" i="3"/>
  <c r="V36" i="3" s="1"/>
  <c r="D34" i="4" s="1"/>
  <c r="U37" i="3"/>
  <c r="V37" i="3" s="1"/>
  <c r="D35" i="4" s="1"/>
  <c r="U38" i="3"/>
  <c r="V38" i="3" s="1"/>
  <c r="D36" i="4" s="1"/>
  <c r="U39" i="3"/>
  <c r="V39" i="3" s="1"/>
  <c r="D37" i="4" s="1"/>
  <c r="U40" i="3"/>
  <c r="V40" i="3" s="1"/>
  <c r="D38" i="4" s="1"/>
  <c r="U41" i="3"/>
  <c r="V41" i="3" s="1"/>
  <c r="D39" i="4" s="1"/>
  <c r="U44" i="3"/>
  <c r="V44" i="3" s="1"/>
  <c r="D42" i="4" s="1"/>
  <c r="U45" i="3"/>
  <c r="V45" i="3" s="1"/>
  <c r="D43" i="4" s="1"/>
  <c r="U46" i="3"/>
  <c r="V46" i="3" s="1"/>
  <c r="D44" i="4" s="1"/>
  <c r="U47" i="3"/>
  <c r="V47" i="3" s="1"/>
  <c r="D45" i="4" s="1"/>
  <c r="U48" i="3"/>
  <c r="V48" i="3" s="1"/>
  <c r="D46" i="4" s="1"/>
  <c r="U49" i="3"/>
  <c r="V49" i="3" s="1"/>
  <c r="D47" i="4" s="1"/>
  <c r="U50" i="3"/>
  <c r="V50" i="3" s="1"/>
  <c r="D48" i="4" s="1"/>
  <c r="U51" i="3"/>
  <c r="V51" i="3" s="1"/>
  <c r="D49" i="4" s="1"/>
  <c r="U52" i="3"/>
  <c r="V52" i="3" s="1"/>
  <c r="D50" i="4" s="1"/>
  <c r="U53" i="3"/>
  <c r="V53" i="3" s="1"/>
  <c r="D51" i="4" s="1"/>
  <c r="U54" i="3"/>
  <c r="V54" i="3" s="1"/>
  <c r="D52" i="4" s="1"/>
  <c r="U55" i="3"/>
  <c r="V55" i="3" s="1"/>
  <c r="D53" i="4" s="1"/>
  <c r="U56" i="3"/>
  <c r="V56" i="3" s="1"/>
  <c r="D54" i="4" s="1"/>
  <c r="U57" i="3"/>
  <c r="V57" i="3" s="1"/>
  <c r="D55" i="4" s="1"/>
  <c r="U60" i="3"/>
  <c r="V60" i="3" s="1"/>
  <c r="D58" i="4" s="1"/>
  <c r="U61" i="3"/>
  <c r="V61" i="3" s="1"/>
  <c r="D59" i="4" s="1"/>
  <c r="U62" i="3"/>
  <c r="V62" i="3" s="1"/>
  <c r="D60" i="4" s="1"/>
  <c r="U63" i="3"/>
  <c r="V63" i="3" s="1"/>
  <c r="D61" i="4" s="1"/>
  <c r="U64" i="3"/>
  <c r="V64" i="3" s="1"/>
  <c r="D62" i="4" s="1"/>
  <c r="U65" i="3"/>
  <c r="V65" i="3" s="1"/>
  <c r="D63" i="4" s="1"/>
  <c r="U66" i="3"/>
  <c r="V66" i="3" s="1"/>
  <c r="D64" i="4" s="1"/>
  <c r="U67" i="3"/>
  <c r="V67" i="3" s="1"/>
  <c r="D65" i="4" s="1"/>
  <c r="U68" i="3"/>
  <c r="V68" i="3" s="1"/>
  <c r="D66" i="4" s="1"/>
  <c r="U69" i="3"/>
  <c r="V69" i="3" s="1"/>
  <c r="D67" i="4" s="1"/>
  <c r="U72" i="3"/>
  <c r="V72" i="3" s="1"/>
  <c r="D70" i="4" s="1"/>
  <c r="U73" i="3"/>
  <c r="V73" i="3" s="1"/>
  <c r="D71" i="4" s="1"/>
  <c r="U74" i="3"/>
  <c r="V74" i="3" s="1"/>
  <c r="D72" i="4" s="1"/>
  <c r="U75" i="3"/>
  <c r="V75" i="3" s="1"/>
  <c r="D73" i="4" s="1"/>
  <c r="U76" i="3"/>
  <c r="V76" i="3" s="1"/>
  <c r="D74" i="4" s="1"/>
  <c r="U77" i="3"/>
  <c r="V77" i="3" s="1"/>
  <c r="D75" i="4" s="1"/>
  <c r="U78" i="3"/>
  <c r="V78" i="3" s="1"/>
  <c r="D76" i="4" s="1"/>
  <c r="U79" i="3"/>
  <c r="V79" i="3" s="1"/>
  <c r="D77" i="4" s="1"/>
  <c r="U80" i="3"/>
  <c r="V80" i="3" s="1"/>
  <c r="D78" i="4" s="1"/>
  <c r="U81" i="3"/>
  <c r="V81" i="3" s="1"/>
  <c r="D79" i="4" s="1"/>
  <c r="U84" i="3"/>
  <c r="V84" i="3" s="1"/>
  <c r="D82" i="4" s="1"/>
  <c r="U85" i="3"/>
  <c r="V85" i="3" s="1"/>
  <c r="D83" i="4" s="1"/>
  <c r="U86" i="3"/>
  <c r="V86" i="3" s="1"/>
  <c r="D84" i="4" s="1"/>
  <c r="U87" i="3"/>
  <c r="V87" i="3" s="1"/>
  <c r="D85" i="4" s="1"/>
  <c r="U88" i="3"/>
  <c r="V88" i="3" s="1"/>
  <c r="D86" i="4" s="1"/>
  <c r="U89" i="3"/>
  <c r="V89" i="3" s="1"/>
  <c r="D87" i="4" s="1"/>
  <c r="U90" i="3"/>
  <c r="V90" i="3" s="1"/>
  <c r="D88" i="4" s="1"/>
  <c r="U91" i="3"/>
  <c r="V91" i="3" s="1"/>
  <c r="D89" i="4" s="1"/>
  <c r="U92" i="3"/>
  <c r="V92" i="3" s="1"/>
  <c r="D90" i="4" s="1"/>
  <c r="U93" i="3"/>
  <c r="V93" i="3" s="1"/>
  <c r="D91" i="4" s="1"/>
  <c r="U96" i="3"/>
  <c r="V96" i="3" s="1"/>
  <c r="D94" i="4" s="1"/>
  <c r="U97" i="3"/>
  <c r="V97" i="3" s="1"/>
  <c r="D95" i="4" s="1"/>
  <c r="U98" i="3"/>
  <c r="V98" i="3" s="1"/>
  <c r="D96" i="4" s="1"/>
  <c r="U99" i="3"/>
  <c r="V99" i="3" s="1"/>
  <c r="D97" i="4" s="1"/>
  <c r="U100" i="3"/>
  <c r="V100" i="3" s="1"/>
  <c r="D98" i="4" s="1"/>
  <c r="U101" i="3"/>
  <c r="V101" i="3" s="1"/>
  <c r="D99" i="4" s="1"/>
  <c r="U102" i="3"/>
  <c r="V102" i="3" s="1"/>
  <c r="D100" i="4" s="1"/>
  <c r="U103" i="3"/>
  <c r="V103" i="3" s="1"/>
  <c r="D101" i="4" s="1"/>
  <c r="U104" i="3"/>
  <c r="V104" i="3" s="1"/>
  <c r="D102" i="4" s="1"/>
  <c r="U105" i="3"/>
  <c r="V105" i="3" s="1"/>
  <c r="D103" i="4" s="1"/>
  <c r="U108" i="3"/>
  <c r="V108" i="3" s="1"/>
  <c r="D106" i="4" s="1"/>
  <c r="U109" i="3"/>
  <c r="V109" i="3" s="1"/>
  <c r="D107" i="4" s="1"/>
  <c r="U110" i="3"/>
  <c r="V110" i="3" s="1"/>
  <c r="D108" i="4" s="1"/>
  <c r="U111" i="3"/>
  <c r="V111" i="3" s="1"/>
  <c r="D109" i="4" s="1"/>
  <c r="U112" i="3"/>
  <c r="V112" i="3" s="1"/>
  <c r="D110" i="4" s="1"/>
  <c r="U113" i="3"/>
  <c r="V113" i="3" s="1"/>
  <c r="D111" i="4" s="1"/>
  <c r="U114" i="3"/>
  <c r="V114" i="3" s="1"/>
  <c r="D112" i="4" s="1"/>
  <c r="U115" i="3"/>
  <c r="V115" i="3" s="1"/>
  <c r="D113" i="4" s="1"/>
  <c r="U116" i="3"/>
  <c r="V116" i="3" s="1"/>
  <c r="D114" i="4" s="1"/>
  <c r="U117" i="3"/>
  <c r="V117" i="3" s="1"/>
  <c r="D115" i="4" s="1"/>
  <c r="U120" i="3"/>
  <c r="V120" i="3" s="1"/>
  <c r="D118" i="4" s="1"/>
  <c r="U121" i="3"/>
  <c r="V121" i="3" s="1"/>
  <c r="D119" i="4" s="1"/>
  <c r="U122" i="3"/>
  <c r="V122" i="3" s="1"/>
  <c r="D120" i="4" s="1"/>
  <c r="U123" i="3"/>
  <c r="V123" i="3" s="1"/>
  <c r="D121" i="4" s="1"/>
  <c r="U124" i="3"/>
  <c r="V124" i="3" s="1"/>
  <c r="D122" i="4" s="1"/>
  <c r="U125" i="3"/>
  <c r="V125" i="3" s="1"/>
  <c r="D123" i="4" s="1"/>
  <c r="U126" i="3"/>
  <c r="V126" i="3" s="1"/>
  <c r="D124" i="4" s="1"/>
  <c r="U127" i="3"/>
  <c r="V127" i="3" s="1"/>
  <c r="D125" i="4" s="1"/>
  <c r="U128" i="3"/>
  <c r="V128" i="3" s="1"/>
  <c r="D126" i="4" s="1"/>
  <c r="U129" i="3"/>
  <c r="V129" i="3" s="1"/>
  <c r="D127" i="4" s="1"/>
  <c r="U132" i="3"/>
  <c r="V132" i="3" s="1"/>
  <c r="D130" i="4" s="1"/>
  <c r="U133" i="3"/>
  <c r="V133" i="3" s="1"/>
  <c r="D131" i="4" s="1"/>
  <c r="U134" i="3"/>
  <c r="V134" i="3" s="1"/>
  <c r="D132" i="4" s="1"/>
  <c r="U135" i="3"/>
  <c r="V135" i="3" s="1"/>
  <c r="D133" i="4" s="1"/>
  <c r="U136" i="3"/>
  <c r="V136" i="3" s="1"/>
  <c r="D134" i="4" s="1"/>
  <c r="U137" i="3"/>
  <c r="V137" i="3" s="1"/>
  <c r="D135" i="4" s="1"/>
  <c r="U138" i="3"/>
  <c r="V138" i="3" s="1"/>
  <c r="D136" i="4" s="1"/>
  <c r="U139" i="3"/>
  <c r="V139" i="3" s="1"/>
  <c r="D137" i="4" s="1"/>
  <c r="U140" i="3"/>
  <c r="V140" i="3" s="1"/>
  <c r="D138" i="4" s="1"/>
  <c r="U141" i="3"/>
  <c r="V141" i="3" s="1"/>
  <c r="D139" i="4" s="1"/>
  <c r="U142" i="3"/>
  <c r="V142" i="3" s="1"/>
  <c r="D140" i="4" s="1"/>
  <c r="U7" i="3"/>
  <c r="V7" i="3" s="1"/>
  <c r="D5" i="4" s="1"/>
  <c r="M8" i="3"/>
  <c r="M9" i="3"/>
  <c r="M10" i="3"/>
  <c r="M11" i="3"/>
  <c r="M12" i="3"/>
  <c r="M13" i="3"/>
  <c r="M16" i="3"/>
  <c r="M17" i="3"/>
  <c r="M18" i="3"/>
  <c r="M19" i="3"/>
  <c r="M20" i="3"/>
  <c r="M21" i="3"/>
  <c r="M22" i="3"/>
  <c r="M25" i="3"/>
  <c r="M26" i="3"/>
  <c r="M27" i="3"/>
  <c r="M28" i="3"/>
  <c r="M29" i="3"/>
  <c r="M30" i="3"/>
  <c r="M31" i="3"/>
  <c r="M34" i="3"/>
  <c r="M35" i="3"/>
  <c r="M36" i="3"/>
  <c r="M37" i="3"/>
  <c r="M38" i="3"/>
  <c r="M39" i="3"/>
  <c r="M40" i="3"/>
  <c r="M41" i="3"/>
  <c r="M44" i="3"/>
  <c r="M45" i="3"/>
  <c r="M46" i="3"/>
  <c r="M47" i="3"/>
  <c r="M48" i="3"/>
  <c r="M49" i="3"/>
  <c r="M50" i="3"/>
  <c r="M51" i="3"/>
  <c r="M52" i="3"/>
  <c r="M53" i="3"/>
  <c r="M54" i="3"/>
  <c r="M55" i="3"/>
  <c r="M56" i="3"/>
  <c r="M57" i="3"/>
  <c r="M60" i="3"/>
  <c r="M61" i="3"/>
  <c r="M62" i="3"/>
  <c r="M63" i="3"/>
  <c r="M64" i="3"/>
  <c r="M65" i="3"/>
  <c r="M66" i="3"/>
  <c r="M67" i="3"/>
  <c r="M68" i="3"/>
  <c r="M69" i="3"/>
  <c r="M72" i="3"/>
  <c r="M73" i="3"/>
  <c r="M74" i="3"/>
  <c r="M75" i="3"/>
  <c r="M76" i="3"/>
  <c r="M77" i="3"/>
  <c r="M78" i="3"/>
  <c r="M79" i="3"/>
  <c r="M80" i="3"/>
  <c r="M81" i="3"/>
  <c r="M84" i="3"/>
  <c r="M85" i="3"/>
  <c r="M86" i="3"/>
  <c r="M87" i="3"/>
  <c r="M88" i="3"/>
  <c r="M89" i="3"/>
  <c r="M90" i="3"/>
  <c r="M91" i="3"/>
  <c r="M92" i="3"/>
  <c r="M93" i="3"/>
  <c r="M96" i="3"/>
  <c r="M97" i="3"/>
  <c r="M98" i="3"/>
  <c r="M99" i="3"/>
  <c r="M100" i="3"/>
  <c r="M101" i="3"/>
  <c r="M102" i="3"/>
  <c r="M103" i="3"/>
  <c r="M104" i="3"/>
  <c r="M105" i="3"/>
  <c r="M108" i="3"/>
  <c r="M109" i="3"/>
  <c r="M110" i="3"/>
  <c r="M111" i="3"/>
  <c r="M112" i="3"/>
  <c r="M113" i="3"/>
  <c r="M114" i="3"/>
  <c r="M115" i="3"/>
  <c r="M116" i="3"/>
  <c r="M117" i="3"/>
  <c r="M120" i="3"/>
  <c r="M121" i="3"/>
  <c r="M122" i="3"/>
  <c r="M123" i="3"/>
  <c r="M124" i="3"/>
  <c r="M125" i="3"/>
  <c r="M126" i="3"/>
  <c r="M127" i="3"/>
  <c r="M128" i="3"/>
  <c r="M129" i="3"/>
  <c r="M132" i="3"/>
  <c r="M133" i="3"/>
  <c r="M134" i="3"/>
  <c r="M135" i="3"/>
  <c r="M136" i="3"/>
  <c r="M137" i="3"/>
  <c r="M138" i="3"/>
  <c r="M139" i="3"/>
  <c r="M140" i="3"/>
  <c r="M141" i="3"/>
  <c r="M142" i="3"/>
  <c r="M7" i="3"/>
  <c r="J19" i="3"/>
  <c r="J20" i="3"/>
  <c r="J21" i="3"/>
  <c r="J22" i="3"/>
  <c r="J25" i="3"/>
  <c r="J26" i="3"/>
  <c r="J27" i="3"/>
  <c r="J28" i="3"/>
  <c r="J29" i="3"/>
  <c r="J30" i="3"/>
  <c r="J31" i="3"/>
  <c r="J34" i="3"/>
  <c r="J35" i="3"/>
  <c r="J36" i="3"/>
  <c r="J37" i="3"/>
  <c r="J38" i="3"/>
  <c r="J39" i="3"/>
  <c r="J40" i="3"/>
  <c r="J41" i="3"/>
  <c r="J44" i="3"/>
  <c r="J45" i="3"/>
  <c r="J46" i="3"/>
  <c r="J47" i="3"/>
  <c r="J48" i="3"/>
  <c r="J49" i="3"/>
  <c r="J50" i="3"/>
  <c r="J51" i="3"/>
  <c r="J52" i="3"/>
  <c r="J53" i="3"/>
  <c r="J54" i="3"/>
  <c r="J55" i="3"/>
  <c r="J56" i="3"/>
  <c r="J57" i="3"/>
  <c r="J60" i="3"/>
  <c r="J61" i="3"/>
  <c r="J62" i="3"/>
  <c r="J63" i="3"/>
  <c r="J64" i="3"/>
  <c r="J65" i="3"/>
  <c r="J66" i="3"/>
  <c r="J67" i="3"/>
  <c r="J68" i="3"/>
  <c r="J69" i="3"/>
  <c r="J72" i="3"/>
  <c r="J73" i="3"/>
  <c r="J74" i="3"/>
  <c r="J75" i="3"/>
  <c r="J76" i="3"/>
  <c r="J77" i="3"/>
  <c r="J78" i="3"/>
  <c r="J79" i="3"/>
  <c r="J80" i="3"/>
  <c r="J81" i="3"/>
  <c r="J84" i="3"/>
  <c r="J85" i="3"/>
  <c r="J86" i="3"/>
  <c r="J87" i="3"/>
  <c r="J88" i="3"/>
  <c r="J89" i="3"/>
  <c r="J90" i="3"/>
  <c r="J91" i="3"/>
  <c r="J92" i="3"/>
  <c r="J93" i="3"/>
  <c r="J96" i="3"/>
  <c r="J97" i="3"/>
  <c r="J98" i="3"/>
  <c r="J99" i="3"/>
  <c r="J100" i="3"/>
  <c r="J101" i="3"/>
  <c r="J102" i="3"/>
  <c r="J103" i="3"/>
  <c r="J104" i="3"/>
  <c r="J105" i="3"/>
  <c r="J108" i="3"/>
  <c r="J109" i="3"/>
  <c r="J110" i="3"/>
  <c r="J111" i="3"/>
  <c r="J112" i="3"/>
  <c r="J113" i="3"/>
  <c r="J114" i="3"/>
  <c r="J115" i="3"/>
  <c r="J116" i="3"/>
  <c r="J117" i="3"/>
  <c r="J120" i="3"/>
  <c r="J121" i="3"/>
  <c r="J122" i="3"/>
  <c r="J123" i="3"/>
  <c r="J124" i="3"/>
  <c r="J125" i="3"/>
  <c r="J126" i="3"/>
  <c r="J127" i="3"/>
  <c r="J128" i="3"/>
  <c r="J129" i="3"/>
  <c r="J132" i="3"/>
  <c r="J133" i="3"/>
  <c r="J134" i="3"/>
  <c r="J135" i="3"/>
  <c r="J136" i="3"/>
  <c r="J137" i="3"/>
  <c r="J138" i="3"/>
  <c r="J139" i="3"/>
  <c r="J140" i="3"/>
  <c r="J141" i="3"/>
  <c r="J142" i="3"/>
  <c r="J16" i="3"/>
  <c r="J17" i="3"/>
  <c r="J18" i="3"/>
  <c r="J8" i="3"/>
  <c r="J9" i="3"/>
  <c r="J10" i="3"/>
  <c r="J11" i="3"/>
  <c r="J12" i="3"/>
  <c r="J13" i="3"/>
  <c r="J7" i="3"/>
  <c r="H8" i="3"/>
  <c r="I8" i="3" s="1"/>
  <c r="O8" i="3" s="1"/>
  <c r="H9" i="3"/>
  <c r="H10" i="3"/>
  <c r="H11" i="3"/>
  <c r="I11" i="3" s="1"/>
  <c r="O11" i="3" s="1"/>
  <c r="H12" i="3"/>
  <c r="I12" i="3" s="1"/>
  <c r="O12" i="3" s="1"/>
  <c r="H13" i="3"/>
  <c r="H16" i="3"/>
  <c r="H17" i="3"/>
  <c r="I17" i="3" s="1"/>
  <c r="H18" i="3"/>
  <c r="I18" i="3" s="1"/>
  <c r="K18" i="3" s="1"/>
  <c r="L18" i="3" s="1"/>
  <c r="H19" i="3"/>
  <c r="H20" i="3"/>
  <c r="H21" i="3"/>
  <c r="I21" i="3" s="1"/>
  <c r="H22" i="3"/>
  <c r="I22" i="3" s="1"/>
  <c r="O22" i="3" s="1"/>
  <c r="H25" i="3"/>
  <c r="H26" i="3"/>
  <c r="H27" i="3"/>
  <c r="N27" i="3" s="1"/>
  <c r="H28" i="3"/>
  <c r="I28" i="3" s="1"/>
  <c r="O28" i="3" s="1"/>
  <c r="H29" i="3"/>
  <c r="H30" i="3"/>
  <c r="N30" i="3" s="1"/>
  <c r="H31" i="3"/>
  <c r="I31" i="3" s="1"/>
  <c r="H34" i="3"/>
  <c r="I34" i="3" s="1"/>
  <c r="O34" i="3" s="1"/>
  <c r="H35" i="3"/>
  <c r="H36" i="3"/>
  <c r="H37" i="3"/>
  <c r="I37" i="3" s="1"/>
  <c r="H38" i="3"/>
  <c r="I38" i="3" s="1"/>
  <c r="O38" i="3" s="1"/>
  <c r="H39" i="3"/>
  <c r="H40" i="3"/>
  <c r="N40" i="3" s="1"/>
  <c r="H41" i="3"/>
  <c r="I41" i="3" s="1"/>
  <c r="H44" i="3"/>
  <c r="H45" i="3"/>
  <c r="H46" i="3"/>
  <c r="H47" i="3"/>
  <c r="I47" i="3" s="1"/>
  <c r="H48" i="3"/>
  <c r="H49" i="3"/>
  <c r="H50" i="3"/>
  <c r="H51" i="3"/>
  <c r="I51" i="3" s="1"/>
  <c r="H52" i="3"/>
  <c r="H53" i="3"/>
  <c r="H54" i="3"/>
  <c r="H55" i="3"/>
  <c r="I55" i="3" s="1"/>
  <c r="H56" i="3"/>
  <c r="H57" i="3"/>
  <c r="H60" i="3"/>
  <c r="H61" i="3"/>
  <c r="I61" i="3" s="1"/>
  <c r="H62" i="3"/>
  <c r="H63" i="3"/>
  <c r="H64" i="3"/>
  <c r="H65" i="3"/>
  <c r="I65" i="3" s="1"/>
  <c r="H66" i="3"/>
  <c r="H67" i="3"/>
  <c r="H68" i="3"/>
  <c r="H69" i="3"/>
  <c r="I69" i="3" s="1"/>
  <c r="H72" i="3"/>
  <c r="H73" i="3"/>
  <c r="H74" i="3"/>
  <c r="N74" i="3" s="1"/>
  <c r="H75" i="3"/>
  <c r="I75" i="3" s="1"/>
  <c r="H76" i="3"/>
  <c r="H77" i="3"/>
  <c r="H78" i="3"/>
  <c r="H79" i="3"/>
  <c r="I79" i="3" s="1"/>
  <c r="H80" i="3"/>
  <c r="H81" i="3"/>
  <c r="H84" i="3"/>
  <c r="N84" i="3" s="1"/>
  <c r="H85" i="3"/>
  <c r="I85" i="3" s="1"/>
  <c r="H86" i="3"/>
  <c r="H87" i="3"/>
  <c r="H88" i="3"/>
  <c r="N88" i="3" s="1"/>
  <c r="H89" i="3"/>
  <c r="I89" i="3" s="1"/>
  <c r="H90" i="3"/>
  <c r="H91" i="3"/>
  <c r="H92" i="3"/>
  <c r="H93" i="3"/>
  <c r="I93" i="3" s="1"/>
  <c r="H96" i="3"/>
  <c r="H97" i="3"/>
  <c r="H98" i="3"/>
  <c r="H99" i="3"/>
  <c r="I99" i="3" s="1"/>
  <c r="H100" i="3"/>
  <c r="H101" i="3"/>
  <c r="H102" i="3"/>
  <c r="H103" i="3"/>
  <c r="I103" i="3" s="1"/>
  <c r="H104" i="3"/>
  <c r="H105" i="3"/>
  <c r="H108" i="3"/>
  <c r="H109" i="3"/>
  <c r="I109" i="3" s="1"/>
  <c r="H110" i="3"/>
  <c r="H111" i="3"/>
  <c r="H112" i="3"/>
  <c r="H113" i="3"/>
  <c r="N113" i="3" s="1"/>
  <c r="H114" i="3"/>
  <c r="H115" i="3"/>
  <c r="H116" i="3"/>
  <c r="H117" i="3"/>
  <c r="N117" i="3" s="1"/>
  <c r="H120" i="3"/>
  <c r="H121" i="3"/>
  <c r="H122" i="3"/>
  <c r="H123" i="3"/>
  <c r="I123" i="3" s="1"/>
  <c r="H124" i="3"/>
  <c r="H125" i="3"/>
  <c r="H126" i="3"/>
  <c r="N126" i="3" s="1"/>
  <c r="H127" i="3"/>
  <c r="N127" i="3" s="1"/>
  <c r="H128" i="3"/>
  <c r="H129" i="3"/>
  <c r="H132" i="3"/>
  <c r="I132" i="3" s="1"/>
  <c r="H133" i="3"/>
  <c r="I133" i="3" s="1"/>
  <c r="H134" i="3"/>
  <c r="H135" i="3"/>
  <c r="H136" i="3"/>
  <c r="I136" i="3" s="1"/>
  <c r="H137" i="3"/>
  <c r="I137" i="3" s="1"/>
  <c r="H138" i="3"/>
  <c r="H139" i="3"/>
  <c r="H140" i="3"/>
  <c r="N140" i="3" s="1"/>
  <c r="H141" i="3"/>
  <c r="I141" i="3" s="1"/>
  <c r="H142" i="3"/>
  <c r="H7" i="3"/>
  <c r="A8" i="3"/>
  <c r="A9" i="3"/>
  <c r="A10" i="3"/>
  <c r="A11" i="3"/>
  <c r="A12" i="3"/>
  <c r="A13" i="3"/>
  <c r="A16" i="3"/>
  <c r="A17" i="3"/>
  <c r="A18" i="3"/>
  <c r="A19" i="3"/>
  <c r="A20" i="3"/>
  <c r="A21" i="3"/>
  <c r="A22" i="3"/>
  <c r="A25" i="3"/>
  <c r="A26" i="3"/>
  <c r="A27" i="3"/>
  <c r="A28" i="3"/>
  <c r="A29" i="3"/>
  <c r="A30" i="3"/>
  <c r="A31" i="3"/>
  <c r="A34" i="3"/>
  <c r="A35" i="3"/>
  <c r="A36" i="3"/>
  <c r="A37" i="3"/>
  <c r="A38" i="3"/>
  <c r="A39" i="3"/>
  <c r="A40" i="3"/>
  <c r="A41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60" i="3"/>
  <c r="A61" i="3"/>
  <c r="A62" i="3"/>
  <c r="A63" i="3"/>
  <c r="A64" i="3"/>
  <c r="A65" i="3"/>
  <c r="A66" i="3"/>
  <c r="A67" i="3"/>
  <c r="A68" i="3"/>
  <c r="A69" i="3"/>
  <c r="A72" i="3"/>
  <c r="A73" i="3"/>
  <c r="A74" i="3"/>
  <c r="A75" i="3"/>
  <c r="A76" i="3"/>
  <c r="A77" i="3"/>
  <c r="A78" i="3"/>
  <c r="A79" i="3"/>
  <c r="A80" i="3"/>
  <c r="A81" i="3"/>
  <c r="A84" i="3"/>
  <c r="A85" i="3"/>
  <c r="A86" i="3"/>
  <c r="A87" i="3"/>
  <c r="A88" i="3"/>
  <c r="A89" i="3"/>
  <c r="A90" i="3"/>
  <c r="A91" i="3"/>
  <c r="A92" i="3"/>
  <c r="A93" i="3"/>
  <c r="A96" i="3"/>
  <c r="A97" i="3"/>
  <c r="A98" i="3"/>
  <c r="A99" i="3"/>
  <c r="A100" i="3"/>
  <c r="A101" i="3"/>
  <c r="A102" i="3"/>
  <c r="A103" i="3"/>
  <c r="A104" i="3"/>
  <c r="A105" i="3"/>
  <c r="A108" i="3"/>
  <c r="A109" i="3"/>
  <c r="A110" i="3"/>
  <c r="A111" i="3"/>
  <c r="A112" i="3"/>
  <c r="A113" i="3"/>
  <c r="A114" i="3"/>
  <c r="A115" i="3"/>
  <c r="A116" i="3"/>
  <c r="A117" i="3"/>
  <c r="A120" i="3"/>
  <c r="A121" i="3"/>
  <c r="A122" i="3"/>
  <c r="A123" i="3"/>
  <c r="A124" i="3"/>
  <c r="A125" i="3"/>
  <c r="A126" i="3"/>
  <c r="A127" i="3"/>
  <c r="A128" i="3"/>
  <c r="A129" i="3"/>
  <c r="A132" i="3"/>
  <c r="A133" i="3"/>
  <c r="A134" i="3"/>
  <c r="A135" i="3"/>
  <c r="A136" i="3"/>
  <c r="A137" i="3"/>
  <c r="A138" i="3"/>
  <c r="A139" i="3"/>
  <c r="A140" i="3"/>
  <c r="A141" i="3"/>
  <c r="A142" i="3"/>
  <c r="A7" i="3"/>
  <c r="F8" i="3"/>
  <c r="F9" i="3"/>
  <c r="F10" i="3"/>
  <c r="F11" i="3"/>
  <c r="F12" i="3"/>
  <c r="F13" i="3"/>
  <c r="F16" i="3"/>
  <c r="F17" i="3"/>
  <c r="F18" i="3"/>
  <c r="F19" i="3"/>
  <c r="F20" i="3"/>
  <c r="F21" i="3"/>
  <c r="F22" i="3"/>
  <c r="F25" i="3"/>
  <c r="F26" i="3"/>
  <c r="F27" i="3"/>
  <c r="F28" i="3"/>
  <c r="F29" i="3"/>
  <c r="F30" i="3"/>
  <c r="F31" i="3"/>
  <c r="F34" i="3"/>
  <c r="F35" i="3"/>
  <c r="F36" i="3"/>
  <c r="F37" i="3"/>
  <c r="F38" i="3"/>
  <c r="F39" i="3"/>
  <c r="F40" i="3"/>
  <c r="F41" i="3"/>
  <c r="F44" i="3"/>
  <c r="F45" i="3"/>
  <c r="F46" i="3"/>
  <c r="F47" i="3"/>
  <c r="F48" i="3"/>
  <c r="F49" i="3"/>
  <c r="F50" i="3"/>
  <c r="F51" i="3"/>
  <c r="F52" i="3"/>
  <c r="F53" i="3"/>
  <c r="F54" i="3"/>
  <c r="F55" i="3"/>
  <c r="F56" i="3"/>
  <c r="F57" i="3"/>
  <c r="F60" i="3"/>
  <c r="F61" i="3"/>
  <c r="F62" i="3"/>
  <c r="F63" i="3"/>
  <c r="F64" i="3"/>
  <c r="F65" i="3"/>
  <c r="F66" i="3"/>
  <c r="F67" i="3"/>
  <c r="F68" i="3"/>
  <c r="F69" i="3"/>
  <c r="F72" i="3"/>
  <c r="F73" i="3"/>
  <c r="F74" i="3"/>
  <c r="F75" i="3"/>
  <c r="F76" i="3"/>
  <c r="F77" i="3"/>
  <c r="F78" i="3"/>
  <c r="F79" i="3"/>
  <c r="F80" i="3"/>
  <c r="F81" i="3"/>
  <c r="F84" i="3"/>
  <c r="F85" i="3"/>
  <c r="F86" i="3"/>
  <c r="F87" i="3"/>
  <c r="F88" i="3"/>
  <c r="F89" i="3"/>
  <c r="F90" i="3"/>
  <c r="F91" i="3"/>
  <c r="F92" i="3"/>
  <c r="F93" i="3"/>
  <c r="F96" i="3"/>
  <c r="F97" i="3"/>
  <c r="F98" i="3"/>
  <c r="F99" i="3"/>
  <c r="F100" i="3"/>
  <c r="F101" i="3"/>
  <c r="F102" i="3"/>
  <c r="F103" i="3"/>
  <c r="F104" i="3"/>
  <c r="F105" i="3"/>
  <c r="F108" i="3"/>
  <c r="F109" i="3"/>
  <c r="F110" i="3"/>
  <c r="F111" i="3"/>
  <c r="F112" i="3"/>
  <c r="F113" i="3"/>
  <c r="F114" i="3"/>
  <c r="F115" i="3"/>
  <c r="F116" i="3"/>
  <c r="F117" i="3"/>
  <c r="F120" i="3"/>
  <c r="F121" i="3"/>
  <c r="F122" i="3"/>
  <c r="F123" i="3"/>
  <c r="F124" i="3"/>
  <c r="F125" i="3"/>
  <c r="F126" i="3"/>
  <c r="F127" i="3"/>
  <c r="F128" i="3"/>
  <c r="F129" i="3"/>
  <c r="F132" i="3"/>
  <c r="F133" i="3"/>
  <c r="F134" i="3"/>
  <c r="F135" i="3"/>
  <c r="F136" i="3"/>
  <c r="F137" i="3"/>
  <c r="F138" i="3"/>
  <c r="F139" i="3"/>
  <c r="F140" i="3"/>
  <c r="F141" i="3"/>
  <c r="F142" i="3"/>
  <c r="F7" i="3"/>
  <c r="E8" i="3"/>
  <c r="E9" i="3"/>
  <c r="E10" i="3"/>
  <c r="E11" i="3"/>
  <c r="E12" i="3"/>
  <c r="E13" i="3"/>
  <c r="E16" i="3"/>
  <c r="E17" i="3"/>
  <c r="E18" i="3"/>
  <c r="E19" i="3"/>
  <c r="E20" i="3"/>
  <c r="E21" i="3"/>
  <c r="E22" i="3"/>
  <c r="E25" i="3"/>
  <c r="E26" i="3"/>
  <c r="E27" i="3"/>
  <c r="E28" i="3"/>
  <c r="E29" i="3"/>
  <c r="E30" i="3"/>
  <c r="E31" i="3"/>
  <c r="E34" i="3"/>
  <c r="E35" i="3"/>
  <c r="E36" i="3"/>
  <c r="E37" i="3"/>
  <c r="E38" i="3"/>
  <c r="E39" i="3"/>
  <c r="E40" i="3"/>
  <c r="E41" i="3"/>
  <c r="E44" i="3"/>
  <c r="E45" i="3"/>
  <c r="E46" i="3"/>
  <c r="E47" i="3"/>
  <c r="E48" i="3"/>
  <c r="E49" i="3"/>
  <c r="E50" i="3"/>
  <c r="E51" i="3"/>
  <c r="E52" i="3"/>
  <c r="E53" i="3"/>
  <c r="E54" i="3"/>
  <c r="E55" i="3"/>
  <c r="E56" i="3"/>
  <c r="E57" i="3"/>
  <c r="E60" i="3"/>
  <c r="E61" i="3"/>
  <c r="E62" i="3"/>
  <c r="E63" i="3"/>
  <c r="E64" i="3"/>
  <c r="E65" i="3"/>
  <c r="E66" i="3"/>
  <c r="E67" i="3"/>
  <c r="E68" i="3"/>
  <c r="E69" i="3"/>
  <c r="E72" i="3"/>
  <c r="E73" i="3"/>
  <c r="E74" i="3"/>
  <c r="E75" i="3"/>
  <c r="E76" i="3"/>
  <c r="E77" i="3"/>
  <c r="E78" i="3"/>
  <c r="E79" i="3"/>
  <c r="E80" i="3"/>
  <c r="E81" i="3"/>
  <c r="E84" i="3"/>
  <c r="E85" i="3"/>
  <c r="E86" i="3"/>
  <c r="E87" i="3"/>
  <c r="E88" i="3"/>
  <c r="E89" i="3"/>
  <c r="E90" i="3"/>
  <c r="E91" i="3"/>
  <c r="G91" i="3" s="1"/>
  <c r="E92" i="3"/>
  <c r="E93" i="3"/>
  <c r="E96" i="3"/>
  <c r="E97" i="3"/>
  <c r="E98" i="3"/>
  <c r="E99" i="3"/>
  <c r="E100" i="3"/>
  <c r="E101" i="3"/>
  <c r="E102" i="3"/>
  <c r="E103" i="3"/>
  <c r="E104" i="3"/>
  <c r="E105" i="3"/>
  <c r="E108" i="3"/>
  <c r="E109" i="3"/>
  <c r="E110" i="3"/>
  <c r="E111" i="3"/>
  <c r="E112" i="3"/>
  <c r="E113" i="3"/>
  <c r="E114" i="3"/>
  <c r="E115" i="3"/>
  <c r="E116" i="3"/>
  <c r="E117" i="3"/>
  <c r="E120" i="3"/>
  <c r="E121" i="3"/>
  <c r="E122" i="3"/>
  <c r="E123" i="3"/>
  <c r="E124" i="3"/>
  <c r="E125" i="3"/>
  <c r="E126" i="3"/>
  <c r="E127" i="3"/>
  <c r="E128" i="3"/>
  <c r="E129" i="3"/>
  <c r="E132" i="3"/>
  <c r="E133" i="3"/>
  <c r="E134" i="3"/>
  <c r="E135" i="3"/>
  <c r="E136" i="3"/>
  <c r="E137" i="3"/>
  <c r="E138" i="3"/>
  <c r="E139" i="3"/>
  <c r="E140" i="3"/>
  <c r="E141" i="3"/>
  <c r="E7" i="3"/>
  <c r="C8" i="3"/>
  <c r="D8" i="3" s="1"/>
  <c r="C9" i="3"/>
  <c r="D9" i="3" s="1"/>
  <c r="C10" i="3"/>
  <c r="D10" i="3" s="1"/>
  <c r="C11" i="3"/>
  <c r="D11" i="3" s="1"/>
  <c r="C12" i="3"/>
  <c r="D12" i="3" s="1"/>
  <c r="C13" i="3"/>
  <c r="D13" i="3" s="1"/>
  <c r="C16" i="3"/>
  <c r="D16" i="3" s="1"/>
  <c r="C17" i="3"/>
  <c r="D17" i="3" s="1"/>
  <c r="C18" i="3"/>
  <c r="D18" i="3" s="1"/>
  <c r="C19" i="3"/>
  <c r="D19" i="3" s="1"/>
  <c r="C20" i="3"/>
  <c r="D20" i="3" s="1"/>
  <c r="C21" i="3"/>
  <c r="D21" i="3" s="1"/>
  <c r="C22" i="3"/>
  <c r="D22" i="3" s="1"/>
  <c r="C25" i="3"/>
  <c r="D25" i="3" s="1"/>
  <c r="C26" i="3"/>
  <c r="D26" i="3" s="1"/>
  <c r="C27" i="3"/>
  <c r="D27" i="3" s="1"/>
  <c r="C28" i="3"/>
  <c r="D28" i="3" s="1"/>
  <c r="C29" i="3"/>
  <c r="D29" i="3" s="1"/>
  <c r="C30" i="3"/>
  <c r="D30" i="3" s="1"/>
  <c r="C31" i="3"/>
  <c r="D31" i="3" s="1"/>
  <c r="C34" i="3"/>
  <c r="D34" i="3" s="1"/>
  <c r="C35" i="3"/>
  <c r="D35" i="3" s="1"/>
  <c r="C36" i="3"/>
  <c r="D36" i="3" s="1"/>
  <c r="C37" i="3"/>
  <c r="D37" i="3" s="1"/>
  <c r="C38" i="3"/>
  <c r="D38" i="3" s="1"/>
  <c r="C39" i="3"/>
  <c r="D39" i="3" s="1"/>
  <c r="C40" i="3"/>
  <c r="D40" i="3" s="1"/>
  <c r="C41" i="3"/>
  <c r="D41" i="3" s="1"/>
  <c r="C44" i="3"/>
  <c r="D44" i="3" s="1"/>
  <c r="C45" i="3"/>
  <c r="D45" i="3" s="1"/>
  <c r="C46" i="3"/>
  <c r="D46" i="3" s="1"/>
  <c r="C47" i="3"/>
  <c r="D47" i="3" s="1"/>
  <c r="C48" i="3"/>
  <c r="D48" i="3" s="1"/>
  <c r="C49" i="3"/>
  <c r="D49" i="3" s="1"/>
  <c r="C50" i="3"/>
  <c r="D50" i="3" s="1"/>
  <c r="C51" i="3"/>
  <c r="D51" i="3" s="1"/>
  <c r="C52" i="3"/>
  <c r="D52" i="3" s="1"/>
  <c r="C53" i="3"/>
  <c r="D53" i="3" s="1"/>
  <c r="C54" i="3"/>
  <c r="D54" i="3" s="1"/>
  <c r="C55" i="3"/>
  <c r="D55" i="3" s="1"/>
  <c r="C56" i="3"/>
  <c r="D56" i="3" s="1"/>
  <c r="C57" i="3"/>
  <c r="D57" i="3" s="1"/>
  <c r="C60" i="3"/>
  <c r="D60" i="3" s="1"/>
  <c r="C61" i="3"/>
  <c r="D61" i="3" s="1"/>
  <c r="C62" i="3"/>
  <c r="D62" i="3" s="1"/>
  <c r="C63" i="3"/>
  <c r="D63" i="3" s="1"/>
  <c r="C64" i="3"/>
  <c r="D64" i="3" s="1"/>
  <c r="C65" i="3"/>
  <c r="D65" i="3" s="1"/>
  <c r="C66" i="3"/>
  <c r="D66" i="3" s="1"/>
  <c r="C67" i="3"/>
  <c r="D67" i="3" s="1"/>
  <c r="C68" i="3"/>
  <c r="D68" i="3" s="1"/>
  <c r="C69" i="3"/>
  <c r="D69" i="3" s="1"/>
  <c r="C72" i="3"/>
  <c r="D72" i="3" s="1"/>
  <c r="C73" i="3"/>
  <c r="D73" i="3" s="1"/>
  <c r="C74" i="3"/>
  <c r="D74" i="3" s="1"/>
  <c r="C75" i="3"/>
  <c r="D75" i="3" s="1"/>
  <c r="C76" i="3"/>
  <c r="D76" i="3" s="1"/>
  <c r="C77" i="3"/>
  <c r="D77" i="3" s="1"/>
  <c r="C78" i="3"/>
  <c r="D78" i="3" s="1"/>
  <c r="C79" i="3"/>
  <c r="D79" i="3" s="1"/>
  <c r="C80" i="3"/>
  <c r="D80" i="3" s="1"/>
  <c r="C81" i="3"/>
  <c r="D81" i="3" s="1"/>
  <c r="C84" i="3"/>
  <c r="D84" i="3" s="1"/>
  <c r="C85" i="3"/>
  <c r="D85" i="3" s="1"/>
  <c r="C86" i="3"/>
  <c r="D86" i="3" s="1"/>
  <c r="C87" i="3"/>
  <c r="D87" i="3" s="1"/>
  <c r="C88" i="3"/>
  <c r="D88" i="3" s="1"/>
  <c r="C89" i="3"/>
  <c r="D89" i="3" s="1"/>
  <c r="C90" i="3"/>
  <c r="D90" i="3" s="1"/>
  <c r="C91" i="3"/>
  <c r="D91" i="3" s="1"/>
  <c r="C92" i="3"/>
  <c r="D92" i="3" s="1"/>
  <c r="C93" i="3"/>
  <c r="D93" i="3" s="1"/>
  <c r="C96" i="3"/>
  <c r="D96" i="3" s="1"/>
  <c r="C97" i="3"/>
  <c r="D97" i="3" s="1"/>
  <c r="C98" i="3"/>
  <c r="D98" i="3" s="1"/>
  <c r="C99" i="3"/>
  <c r="D99" i="3" s="1"/>
  <c r="C100" i="3"/>
  <c r="D100" i="3" s="1"/>
  <c r="C101" i="3"/>
  <c r="D101" i="3" s="1"/>
  <c r="C102" i="3"/>
  <c r="D102" i="3" s="1"/>
  <c r="C103" i="3"/>
  <c r="D103" i="3" s="1"/>
  <c r="C104" i="3"/>
  <c r="D104" i="3" s="1"/>
  <c r="C105" i="3"/>
  <c r="D105" i="3" s="1"/>
  <c r="C108" i="3"/>
  <c r="D108" i="3" s="1"/>
  <c r="C109" i="3"/>
  <c r="D109" i="3" s="1"/>
  <c r="C110" i="3"/>
  <c r="D110" i="3" s="1"/>
  <c r="C111" i="3"/>
  <c r="D111" i="3" s="1"/>
  <c r="C112" i="3"/>
  <c r="D112" i="3" s="1"/>
  <c r="C113" i="3"/>
  <c r="D113" i="3" s="1"/>
  <c r="C114" i="3"/>
  <c r="D114" i="3" s="1"/>
  <c r="C115" i="3"/>
  <c r="D115" i="3" s="1"/>
  <c r="C116" i="3"/>
  <c r="D116" i="3" s="1"/>
  <c r="C117" i="3"/>
  <c r="D117" i="3" s="1"/>
  <c r="C120" i="3"/>
  <c r="D120" i="3" s="1"/>
  <c r="C121" i="3"/>
  <c r="D121" i="3" s="1"/>
  <c r="C122" i="3"/>
  <c r="D122" i="3" s="1"/>
  <c r="C123" i="3"/>
  <c r="D123" i="3" s="1"/>
  <c r="C124" i="3"/>
  <c r="D124" i="3" s="1"/>
  <c r="C125" i="3"/>
  <c r="D125" i="3" s="1"/>
  <c r="C126" i="3"/>
  <c r="D126" i="3" s="1"/>
  <c r="C127" i="3"/>
  <c r="D127" i="3" s="1"/>
  <c r="C128" i="3"/>
  <c r="D128" i="3" s="1"/>
  <c r="C129" i="3"/>
  <c r="D129" i="3" s="1"/>
  <c r="C132" i="3"/>
  <c r="D132" i="3" s="1"/>
  <c r="C133" i="3"/>
  <c r="D133" i="3" s="1"/>
  <c r="C134" i="3"/>
  <c r="D134" i="3" s="1"/>
  <c r="C135" i="3"/>
  <c r="D135" i="3" s="1"/>
  <c r="C136" i="3"/>
  <c r="D136" i="3" s="1"/>
  <c r="C137" i="3"/>
  <c r="D137" i="3" s="1"/>
  <c r="C138" i="3"/>
  <c r="D138" i="3" s="1"/>
  <c r="C139" i="3"/>
  <c r="D139" i="3" s="1"/>
  <c r="C140" i="3"/>
  <c r="D140" i="3" s="1"/>
  <c r="C141" i="3"/>
  <c r="D141" i="3" s="1"/>
  <c r="C142" i="3"/>
  <c r="D142" i="3" s="1"/>
  <c r="C7" i="3"/>
  <c r="D7" i="3" s="1"/>
  <c r="B29" i="3"/>
  <c r="B30" i="3"/>
  <c r="B31" i="3"/>
  <c r="B34" i="3"/>
  <c r="B35" i="3"/>
  <c r="B36" i="3"/>
  <c r="B37" i="3"/>
  <c r="B38" i="3"/>
  <c r="B39" i="3"/>
  <c r="B40" i="3"/>
  <c r="B41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60" i="3"/>
  <c r="B61" i="3"/>
  <c r="B62" i="3"/>
  <c r="B63" i="3"/>
  <c r="B64" i="3"/>
  <c r="B65" i="3"/>
  <c r="B66" i="3"/>
  <c r="B67" i="3"/>
  <c r="B68" i="3"/>
  <c r="B69" i="3"/>
  <c r="B72" i="3"/>
  <c r="B73" i="3"/>
  <c r="B74" i="3"/>
  <c r="B75" i="3"/>
  <c r="B76" i="3"/>
  <c r="B77" i="3"/>
  <c r="B78" i="3"/>
  <c r="B79" i="3"/>
  <c r="B80" i="3"/>
  <c r="B81" i="3"/>
  <c r="B84" i="3"/>
  <c r="B85" i="3"/>
  <c r="B86" i="3"/>
  <c r="B87" i="3"/>
  <c r="B88" i="3"/>
  <c r="B89" i="3"/>
  <c r="B90" i="3"/>
  <c r="B91" i="3"/>
  <c r="B92" i="3"/>
  <c r="B93" i="3"/>
  <c r="B96" i="3"/>
  <c r="B97" i="3"/>
  <c r="B98" i="3"/>
  <c r="B99" i="3"/>
  <c r="B100" i="3"/>
  <c r="B101" i="3"/>
  <c r="B102" i="3"/>
  <c r="B103" i="3"/>
  <c r="B104" i="3"/>
  <c r="B105" i="3"/>
  <c r="B108" i="3"/>
  <c r="B109" i="3"/>
  <c r="B110" i="3"/>
  <c r="B111" i="3"/>
  <c r="B112" i="3"/>
  <c r="B113" i="3"/>
  <c r="B114" i="3"/>
  <c r="B115" i="3"/>
  <c r="B116" i="3"/>
  <c r="B117" i="3"/>
  <c r="B120" i="3"/>
  <c r="B121" i="3"/>
  <c r="B122" i="3"/>
  <c r="B123" i="3"/>
  <c r="B124" i="3"/>
  <c r="B125" i="3"/>
  <c r="B126" i="3"/>
  <c r="B127" i="3"/>
  <c r="B128" i="3"/>
  <c r="B129" i="3"/>
  <c r="B132" i="3"/>
  <c r="B133" i="3"/>
  <c r="B134" i="3"/>
  <c r="B135" i="3"/>
  <c r="B136" i="3"/>
  <c r="B137" i="3"/>
  <c r="B138" i="3"/>
  <c r="B139" i="3"/>
  <c r="B140" i="3"/>
  <c r="B141" i="3"/>
  <c r="B142" i="3"/>
  <c r="B8" i="3"/>
  <c r="B9" i="3"/>
  <c r="B10" i="3"/>
  <c r="B11" i="3"/>
  <c r="B12" i="3"/>
  <c r="B13" i="3"/>
  <c r="B16" i="3"/>
  <c r="B17" i="3"/>
  <c r="B18" i="3"/>
  <c r="B19" i="3"/>
  <c r="B20" i="3"/>
  <c r="B21" i="3"/>
  <c r="B22" i="3"/>
  <c r="B25" i="3"/>
  <c r="B26" i="3"/>
  <c r="B27" i="3"/>
  <c r="B28" i="3"/>
  <c r="B7" i="3"/>
  <c r="E2" i="3"/>
  <c r="AC194" i="3" s="1"/>
  <c r="B3" i="3"/>
  <c r="B2" i="3"/>
  <c r="B11" i="2"/>
  <c r="B193" i="3" l="1"/>
  <c r="X190" i="3" s="1"/>
  <c r="AB190" i="3" s="1"/>
  <c r="AC190" i="3" s="1"/>
  <c r="E188" i="4" s="1"/>
  <c r="Q7" i="3"/>
  <c r="Q25" i="3"/>
  <c r="Q19" i="3"/>
  <c r="Q13" i="3"/>
  <c r="Q9" i="3"/>
  <c r="Q140" i="3"/>
  <c r="Q136" i="3"/>
  <c r="K182" i="3"/>
  <c r="L182" i="3" s="1"/>
  <c r="K178" i="3"/>
  <c r="L178" i="3" s="1"/>
  <c r="K168" i="3"/>
  <c r="L168" i="3" s="1"/>
  <c r="K162" i="3"/>
  <c r="L162" i="3" s="1"/>
  <c r="K158" i="3"/>
  <c r="L158" i="3" s="1"/>
  <c r="AC185" i="3"/>
  <c r="X187" i="3"/>
  <c r="AB187" i="3" s="1"/>
  <c r="AC187" i="3" s="1"/>
  <c r="E185" i="4" s="1"/>
  <c r="X188" i="3"/>
  <c r="AB188" i="3" s="1"/>
  <c r="AC188" i="3" s="1"/>
  <c r="E186" i="4" s="1"/>
  <c r="AC186" i="3"/>
  <c r="X191" i="3"/>
  <c r="AB191" i="3" s="1"/>
  <c r="AC191" i="3" s="1"/>
  <c r="E189" i="4" s="1"/>
  <c r="X189" i="3"/>
  <c r="AB189" i="3" s="1"/>
  <c r="AC189" i="3" s="1"/>
  <c r="E187" i="4" s="1"/>
  <c r="AC193" i="3"/>
  <c r="B185" i="3"/>
  <c r="X176" i="3" s="1"/>
  <c r="AB176" i="3" s="1"/>
  <c r="R172" i="3"/>
  <c r="R158" i="3"/>
  <c r="R178" i="3"/>
  <c r="I172" i="3"/>
  <c r="K172" i="3" s="1"/>
  <c r="L172" i="3" s="1"/>
  <c r="N182" i="3"/>
  <c r="G184" i="3"/>
  <c r="A182" i="4" s="1"/>
  <c r="G180" i="3"/>
  <c r="A178" i="4" s="1"/>
  <c r="G176" i="3"/>
  <c r="A174" i="4" s="1"/>
  <c r="G170" i="3"/>
  <c r="A168" i="4" s="1"/>
  <c r="G164" i="3"/>
  <c r="A162" i="4" s="1"/>
  <c r="G160" i="3"/>
  <c r="A158" i="4" s="1"/>
  <c r="N162" i="3"/>
  <c r="G192" i="3"/>
  <c r="A190" i="4" s="1"/>
  <c r="G191" i="3"/>
  <c r="A189" i="4" s="1"/>
  <c r="G190" i="3"/>
  <c r="A188" i="4" s="1"/>
  <c r="G189" i="3"/>
  <c r="A187" i="4" s="1"/>
  <c r="G188" i="3"/>
  <c r="A186" i="4" s="1"/>
  <c r="G187" i="3"/>
  <c r="A185" i="4" s="1"/>
  <c r="Q132" i="3"/>
  <c r="Q126" i="3"/>
  <c r="Q122" i="3"/>
  <c r="Q116" i="3"/>
  <c r="Q112" i="3"/>
  <c r="Q108" i="3"/>
  <c r="Q102" i="3"/>
  <c r="Q98" i="3"/>
  <c r="Q92" i="3"/>
  <c r="Q178" i="3"/>
  <c r="Q172" i="3"/>
  <c r="Q168" i="3"/>
  <c r="Q161" i="3"/>
  <c r="R159" i="3"/>
  <c r="R181" i="3"/>
  <c r="R177" i="3"/>
  <c r="R171" i="3"/>
  <c r="R167" i="3"/>
  <c r="R161" i="3"/>
  <c r="G181" i="3"/>
  <c r="A179" i="4" s="1"/>
  <c r="G177" i="3"/>
  <c r="A175" i="4" s="1"/>
  <c r="G171" i="3"/>
  <c r="A169" i="4" s="1"/>
  <c r="G167" i="3"/>
  <c r="A165" i="4" s="1"/>
  <c r="G161" i="3"/>
  <c r="A159" i="4" s="1"/>
  <c r="I177" i="3"/>
  <c r="K177" i="3" s="1"/>
  <c r="L177" i="3" s="1"/>
  <c r="I167" i="3"/>
  <c r="K167" i="3" s="1"/>
  <c r="L167" i="3" s="1"/>
  <c r="N178" i="3"/>
  <c r="N168" i="3"/>
  <c r="N158" i="3"/>
  <c r="Q164" i="3"/>
  <c r="I190" i="3"/>
  <c r="K190" i="3" s="1"/>
  <c r="L190" i="3" s="1"/>
  <c r="K192" i="3"/>
  <c r="L192" i="3" s="1"/>
  <c r="Q184" i="3"/>
  <c r="R183" i="3"/>
  <c r="R179" i="3"/>
  <c r="R173" i="3"/>
  <c r="R169" i="3"/>
  <c r="R163" i="3"/>
  <c r="R182" i="3"/>
  <c r="R162" i="3"/>
  <c r="N181" i="3"/>
  <c r="N171" i="3"/>
  <c r="N161" i="3"/>
  <c r="Q158" i="3"/>
  <c r="Q181" i="3"/>
  <c r="Q177" i="3"/>
  <c r="Q171" i="3"/>
  <c r="B174" i="3"/>
  <c r="X171" i="3" s="1"/>
  <c r="AB171" i="3" s="1"/>
  <c r="Q160" i="3"/>
  <c r="R184" i="3"/>
  <c r="R180" i="3"/>
  <c r="R176" i="3"/>
  <c r="R170" i="3"/>
  <c r="R164" i="3"/>
  <c r="R160" i="3"/>
  <c r="R168" i="3"/>
  <c r="G183" i="3"/>
  <c r="A181" i="4" s="1"/>
  <c r="G179" i="3"/>
  <c r="A177" i="4" s="1"/>
  <c r="G173" i="3"/>
  <c r="A171" i="4" s="1"/>
  <c r="G169" i="3"/>
  <c r="A167" i="4" s="1"/>
  <c r="G163" i="3"/>
  <c r="A161" i="4" s="1"/>
  <c r="G159" i="3"/>
  <c r="A157" i="4" s="1"/>
  <c r="R192" i="3"/>
  <c r="R191" i="3"/>
  <c r="R190" i="3"/>
  <c r="R189" i="3"/>
  <c r="R188" i="3"/>
  <c r="X170" i="3"/>
  <c r="AB170" i="3" s="1"/>
  <c r="AC170" i="3" s="1"/>
  <c r="E168" i="4" s="1"/>
  <c r="I183" i="3"/>
  <c r="I179" i="3"/>
  <c r="I173" i="3"/>
  <c r="I169" i="3"/>
  <c r="I163" i="3"/>
  <c r="I159" i="3"/>
  <c r="O181" i="3"/>
  <c r="O171" i="3"/>
  <c r="O167" i="3"/>
  <c r="P167" i="3" s="1"/>
  <c r="T167" i="3" s="1"/>
  <c r="C165" i="4" s="1"/>
  <c r="O161" i="3"/>
  <c r="P161" i="3" s="1"/>
  <c r="Q167" i="3"/>
  <c r="N189" i="3"/>
  <c r="N188" i="3"/>
  <c r="N187" i="3"/>
  <c r="I180" i="3"/>
  <c r="I176" i="3"/>
  <c r="I170" i="3"/>
  <c r="I164" i="3"/>
  <c r="I160" i="3"/>
  <c r="O182" i="3"/>
  <c r="O178" i="3"/>
  <c r="O172" i="3"/>
  <c r="P172" i="3" s="1"/>
  <c r="O168" i="3"/>
  <c r="P168" i="3" s="1"/>
  <c r="O162" i="3"/>
  <c r="O158" i="3"/>
  <c r="Q182" i="3"/>
  <c r="B165" i="3"/>
  <c r="X162" i="3" s="1"/>
  <c r="AB162" i="3" s="1"/>
  <c r="AC162" i="3" s="1"/>
  <c r="E160" i="4" s="1"/>
  <c r="N192" i="3"/>
  <c r="N191" i="3"/>
  <c r="Q188" i="3"/>
  <c r="R155" i="3"/>
  <c r="R147" i="3"/>
  <c r="Q183" i="3"/>
  <c r="Q179" i="3"/>
  <c r="Q173" i="3"/>
  <c r="Q169" i="3"/>
  <c r="Q162" i="3"/>
  <c r="X169" i="3"/>
  <c r="AB169" i="3" s="1"/>
  <c r="AC169" i="3" s="1"/>
  <c r="E167" i="4" s="1"/>
  <c r="Q192" i="3"/>
  <c r="Q190" i="3"/>
  <c r="Q189" i="3"/>
  <c r="K189" i="3"/>
  <c r="L189" i="3" s="1"/>
  <c r="R187" i="3"/>
  <c r="K187" i="3"/>
  <c r="L187" i="3" s="1"/>
  <c r="Q88" i="3"/>
  <c r="Q84" i="3"/>
  <c r="Q78" i="3"/>
  <c r="Q74" i="3"/>
  <c r="Q68" i="3"/>
  <c r="G182" i="3"/>
  <c r="A180" i="4" s="1"/>
  <c r="G178" i="3"/>
  <c r="A176" i="4" s="1"/>
  <c r="G172" i="3"/>
  <c r="A170" i="4" s="1"/>
  <c r="G168" i="3"/>
  <c r="A166" i="4" s="1"/>
  <c r="G162" i="3"/>
  <c r="A160" i="4" s="1"/>
  <c r="G158" i="3"/>
  <c r="A156" i="4" s="1"/>
  <c r="Q180" i="3"/>
  <c r="Q176" i="3"/>
  <c r="Q170" i="3"/>
  <c r="Q163" i="3"/>
  <c r="Q159" i="3"/>
  <c r="K191" i="3"/>
  <c r="L191" i="3" s="1"/>
  <c r="P191" i="3" s="1"/>
  <c r="Q187" i="3"/>
  <c r="Q191" i="3"/>
  <c r="O192" i="3"/>
  <c r="O188" i="3"/>
  <c r="P188" i="3" s="1"/>
  <c r="I184" i="3"/>
  <c r="X180" i="3"/>
  <c r="AB180" i="3" s="1"/>
  <c r="X184" i="3"/>
  <c r="AB184" i="3" s="1"/>
  <c r="X181" i="3"/>
  <c r="AB181" i="3" s="1"/>
  <c r="X179" i="3"/>
  <c r="AB179" i="3" s="1"/>
  <c r="X183" i="3"/>
  <c r="AB183" i="3" s="1"/>
  <c r="X178" i="3"/>
  <c r="AB178" i="3" s="1"/>
  <c r="X182" i="3"/>
  <c r="AB182" i="3" s="1"/>
  <c r="X177" i="3"/>
  <c r="AB177" i="3" s="1"/>
  <c r="X159" i="3"/>
  <c r="AB159" i="3" s="1"/>
  <c r="AC159" i="3" s="1"/>
  <c r="E157" i="4" s="1"/>
  <c r="X160" i="3"/>
  <c r="AB160" i="3" s="1"/>
  <c r="AC160" i="3" s="1"/>
  <c r="E158" i="4" s="1"/>
  <c r="K47" i="3"/>
  <c r="L47" i="3" s="1"/>
  <c r="K41" i="3"/>
  <c r="L41" i="3" s="1"/>
  <c r="K37" i="3"/>
  <c r="L37" i="3" s="1"/>
  <c r="I149" i="3"/>
  <c r="O149" i="3" s="1"/>
  <c r="N153" i="3"/>
  <c r="Q155" i="3"/>
  <c r="Q151" i="3"/>
  <c r="Q147" i="3"/>
  <c r="R153" i="3"/>
  <c r="R149" i="3"/>
  <c r="G152" i="3"/>
  <c r="A150" i="4" s="1"/>
  <c r="G148" i="3"/>
  <c r="A146" i="4" s="1"/>
  <c r="Q145" i="3"/>
  <c r="Q152" i="3"/>
  <c r="Q148" i="3"/>
  <c r="R154" i="3"/>
  <c r="R150" i="3"/>
  <c r="R146" i="3"/>
  <c r="G145" i="3"/>
  <c r="A143" i="4" s="1"/>
  <c r="G153" i="3"/>
  <c r="A151" i="4" s="1"/>
  <c r="G149" i="3"/>
  <c r="A147" i="4" s="1"/>
  <c r="N145" i="3"/>
  <c r="Q153" i="3"/>
  <c r="Q149" i="3"/>
  <c r="G154" i="3"/>
  <c r="A152" i="4" s="1"/>
  <c r="G150" i="3"/>
  <c r="A148" i="4" s="1"/>
  <c r="G146" i="3"/>
  <c r="A144" i="4" s="1"/>
  <c r="Q154" i="3"/>
  <c r="Q150" i="3"/>
  <c r="B156" i="3"/>
  <c r="X145" i="3" s="1"/>
  <c r="AB145" i="3" s="1"/>
  <c r="AC145" i="3" s="1"/>
  <c r="E143" i="4" s="1"/>
  <c r="R152" i="3"/>
  <c r="R148" i="3"/>
  <c r="R151" i="3"/>
  <c r="G155" i="3"/>
  <c r="A153" i="4" s="1"/>
  <c r="G151" i="3"/>
  <c r="A149" i="4" s="1"/>
  <c r="G147" i="3"/>
  <c r="A145" i="4" s="1"/>
  <c r="B23" i="3"/>
  <c r="X17" i="3" s="1"/>
  <c r="AB17" i="3" s="1"/>
  <c r="AC17" i="3" s="1"/>
  <c r="E15" i="4" s="1"/>
  <c r="I154" i="3"/>
  <c r="I150" i="3"/>
  <c r="I146" i="3"/>
  <c r="K153" i="3"/>
  <c r="L153" i="3" s="1"/>
  <c r="P153" i="3" s="1"/>
  <c r="T153" i="3" s="1"/>
  <c r="C151" i="4" s="1"/>
  <c r="K145" i="3"/>
  <c r="L145" i="3" s="1"/>
  <c r="B130" i="3"/>
  <c r="X127" i="3" s="1"/>
  <c r="AB127" i="3" s="1"/>
  <c r="AC127" i="3" s="1"/>
  <c r="E125" i="4" s="1"/>
  <c r="B106" i="3"/>
  <c r="X103" i="3" s="1"/>
  <c r="B82" i="3"/>
  <c r="X76" i="3" s="1"/>
  <c r="AB76" i="3" s="1"/>
  <c r="AC76" i="3" s="1"/>
  <c r="E74" i="4" s="1"/>
  <c r="B58" i="3"/>
  <c r="X51" i="3" s="1"/>
  <c r="AB51" i="3" s="1"/>
  <c r="AC51" i="3" s="1"/>
  <c r="E49" i="4" s="1"/>
  <c r="B42" i="3"/>
  <c r="X34" i="3" s="1"/>
  <c r="AB34" i="3" s="1"/>
  <c r="AC34" i="3" s="1"/>
  <c r="E32" i="4" s="1"/>
  <c r="I155" i="3"/>
  <c r="I151" i="3"/>
  <c r="I147" i="3"/>
  <c r="X16" i="3"/>
  <c r="AB16" i="3" s="1"/>
  <c r="AC16" i="3" s="1"/>
  <c r="E14" i="4" s="1"/>
  <c r="I152" i="3"/>
  <c r="I148" i="3"/>
  <c r="Q64" i="3"/>
  <c r="Q60" i="3"/>
  <c r="Q146" i="3"/>
  <c r="X21" i="3"/>
  <c r="AB21" i="3" s="1"/>
  <c r="AC21" i="3" s="1"/>
  <c r="E19" i="4" s="1"/>
  <c r="X79" i="3"/>
  <c r="AB79" i="3" s="1"/>
  <c r="AC79" i="3" s="1"/>
  <c r="E77" i="4" s="1"/>
  <c r="X81" i="3"/>
  <c r="AB81" i="3" s="1"/>
  <c r="AC81" i="3" s="1"/>
  <c r="E79" i="4" s="1"/>
  <c r="X78" i="3"/>
  <c r="AB78" i="3" s="1"/>
  <c r="AC78" i="3" s="1"/>
  <c r="E76" i="4" s="1"/>
  <c r="X54" i="3"/>
  <c r="AB54" i="3" s="1"/>
  <c r="AC54" i="3" s="1"/>
  <c r="E52" i="4" s="1"/>
  <c r="X20" i="3"/>
  <c r="AB20" i="3" s="1"/>
  <c r="AC20" i="3" s="1"/>
  <c r="E18" i="4" s="1"/>
  <c r="B94" i="3"/>
  <c r="X86" i="3" s="1"/>
  <c r="AB86" i="3" s="1"/>
  <c r="AC86" i="3" s="1"/>
  <c r="E84" i="4" s="1"/>
  <c r="B143" i="3"/>
  <c r="X133" i="3" s="1"/>
  <c r="AB133" i="3" s="1"/>
  <c r="AC133" i="3" s="1"/>
  <c r="E131" i="4" s="1"/>
  <c r="B32" i="3"/>
  <c r="X28" i="3" s="1"/>
  <c r="AB28" i="3" s="1"/>
  <c r="AC28" i="3" s="1"/>
  <c r="E26" i="4" s="1"/>
  <c r="B70" i="3"/>
  <c r="X61" i="3" s="1"/>
  <c r="AB61" i="3" s="1"/>
  <c r="AC61" i="3" s="1"/>
  <c r="E59" i="4" s="1"/>
  <c r="B118" i="3"/>
  <c r="X113" i="3" s="1"/>
  <c r="AB113" i="3" s="1"/>
  <c r="AC113" i="3" s="1"/>
  <c r="E111" i="4" s="1"/>
  <c r="R127" i="3"/>
  <c r="R123" i="3"/>
  <c r="R103" i="3"/>
  <c r="R99" i="3"/>
  <c r="R79" i="3"/>
  <c r="R75" i="3"/>
  <c r="R55" i="3"/>
  <c r="R51" i="3"/>
  <c r="R47" i="3"/>
  <c r="R21" i="3"/>
  <c r="K17" i="3"/>
  <c r="L17" i="3" s="1"/>
  <c r="Q142" i="3"/>
  <c r="Q138" i="3"/>
  <c r="Q134" i="3"/>
  <c r="Q128" i="3"/>
  <c r="Q124" i="3"/>
  <c r="Q120" i="3"/>
  <c r="Q114" i="3"/>
  <c r="Q110" i="3"/>
  <c r="I27" i="3"/>
  <c r="K27" i="3" s="1"/>
  <c r="L27" i="3" s="1"/>
  <c r="N41" i="3"/>
  <c r="N21" i="3"/>
  <c r="O18" i="3"/>
  <c r="Q104" i="3"/>
  <c r="Q100" i="3"/>
  <c r="Q96" i="3"/>
  <c r="Q90" i="3"/>
  <c r="Q86" i="3"/>
  <c r="Q80" i="3"/>
  <c r="Q76" i="3"/>
  <c r="Q72" i="3"/>
  <c r="Q66" i="3"/>
  <c r="Q62" i="3"/>
  <c r="Q56" i="3"/>
  <c r="Q52" i="3"/>
  <c r="Q48" i="3"/>
  <c r="Q44" i="3"/>
  <c r="Q38" i="3"/>
  <c r="Q34" i="3"/>
  <c r="R139" i="3"/>
  <c r="R135" i="3"/>
  <c r="R115" i="3"/>
  <c r="R111" i="3"/>
  <c r="R91" i="3"/>
  <c r="R87" i="3"/>
  <c r="R67" i="3"/>
  <c r="R63" i="3"/>
  <c r="R39" i="3"/>
  <c r="R35" i="3"/>
  <c r="R29" i="3"/>
  <c r="R13" i="3"/>
  <c r="R9" i="3"/>
  <c r="I40" i="3"/>
  <c r="O40" i="3" s="1"/>
  <c r="N47" i="3"/>
  <c r="Q28" i="3"/>
  <c r="Q22" i="3"/>
  <c r="Q18" i="3"/>
  <c r="Q12" i="3"/>
  <c r="Q8" i="3"/>
  <c r="Q139" i="3"/>
  <c r="Q135" i="3"/>
  <c r="Q129" i="3"/>
  <c r="Q125" i="3"/>
  <c r="Q121" i="3"/>
  <c r="Q115" i="3"/>
  <c r="Q111" i="3"/>
  <c r="Q105" i="3"/>
  <c r="Q101" i="3"/>
  <c r="Q97" i="3"/>
  <c r="Q91" i="3"/>
  <c r="Q87" i="3"/>
  <c r="N31" i="3"/>
  <c r="N11" i="3"/>
  <c r="K11" i="3"/>
  <c r="L11" i="3" s="1"/>
  <c r="N37" i="3"/>
  <c r="N17" i="3"/>
  <c r="K75" i="3"/>
  <c r="L75" i="3" s="1"/>
  <c r="O75" i="3"/>
  <c r="K61" i="3"/>
  <c r="L61" i="3" s="1"/>
  <c r="O61" i="3"/>
  <c r="N7" i="3"/>
  <c r="I139" i="3"/>
  <c r="N139" i="3"/>
  <c r="I135" i="3"/>
  <c r="N135" i="3"/>
  <c r="I129" i="3"/>
  <c r="N129" i="3"/>
  <c r="I125" i="3"/>
  <c r="N125" i="3"/>
  <c r="I121" i="3"/>
  <c r="N121" i="3"/>
  <c r="I115" i="3"/>
  <c r="N115" i="3"/>
  <c r="I111" i="3"/>
  <c r="N111" i="3"/>
  <c r="I105" i="3"/>
  <c r="N105" i="3"/>
  <c r="I101" i="3"/>
  <c r="N101" i="3"/>
  <c r="I97" i="3"/>
  <c r="N97" i="3"/>
  <c r="I91" i="3"/>
  <c r="N91" i="3"/>
  <c r="I87" i="3"/>
  <c r="N87" i="3"/>
  <c r="I81" i="3"/>
  <c r="N81" i="3"/>
  <c r="I77" i="3"/>
  <c r="N77" i="3"/>
  <c r="I73" i="3"/>
  <c r="N73" i="3"/>
  <c r="I67" i="3"/>
  <c r="N67" i="3"/>
  <c r="I63" i="3"/>
  <c r="N63" i="3"/>
  <c r="I57" i="3"/>
  <c r="N57" i="3"/>
  <c r="I53" i="3"/>
  <c r="N53" i="3"/>
  <c r="I49" i="3"/>
  <c r="N49" i="3"/>
  <c r="I45" i="3"/>
  <c r="N45" i="3"/>
  <c r="I39" i="3"/>
  <c r="N39" i="3"/>
  <c r="I35" i="3"/>
  <c r="N35" i="3"/>
  <c r="I29" i="3"/>
  <c r="N29" i="3"/>
  <c r="I25" i="3"/>
  <c r="N25" i="3"/>
  <c r="I19" i="3"/>
  <c r="N19" i="3"/>
  <c r="I13" i="3"/>
  <c r="N13" i="3"/>
  <c r="I9" i="3"/>
  <c r="N9" i="3"/>
  <c r="Q26" i="3"/>
  <c r="Q16" i="3"/>
  <c r="Q141" i="3"/>
  <c r="Q27" i="3"/>
  <c r="Q21" i="3"/>
  <c r="Q17" i="3"/>
  <c r="Q11" i="3"/>
  <c r="R129" i="3"/>
  <c r="R125" i="3"/>
  <c r="R105" i="3"/>
  <c r="R101" i="3"/>
  <c r="R81" i="3"/>
  <c r="R77" i="3"/>
  <c r="R57" i="3"/>
  <c r="R53" i="3"/>
  <c r="R49" i="3"/>
  <c r="R19" i="3"/>
  <c r="I140" i="3"/>
  <c r="I113" i="3"/>
  <c r="I74" i="3"/>
  <c r="N132" i="3"/>
  <c r="N93" i="3"/>
  <c r="N75" i="3"/>
  <c r="N55" i="3"/>
  <c r="K136" i="3"/>
  <c r="L136" i="3" s="1"/>
  <c r="O136" i="3"/>
  <c r="K132" i="3"/>
  <c r="L132" i="3" s="1"/>
  <c r="O132" i="3"/>
  <c r="N122" i="3"/>
  <c r="I122" i="3"/>
  <c r="I116" i="3"/>
  <c r="N116" i="3"/>
  <c r="I112" i="3"/>
  <c r="N112" i="3"/>
  <c r="I108" i="3"/>
  <c r="N108" i="3"/>
  <c r="I102" i="3"/>
  <c r="N102" i="3"/>
  <c r="I98" i="3"/>
  <c r="N98" i="3"/>
  <c r="N92" i="3"/>
  <c r="I92" i="3"/>
  <c r="N78" i="3"/>
  <c r="I78" i="3"/>
  <c r="I68" i="3"/>
  <c r="N68" i="3"/>
  <c r="I64" i="3"/>
  <c r="N64" i="3"/>
  <c r="I60" i="3"/>
  <c r="N60" i="3"/>
  <c r="I54" i="3"/>
  <c r="N54" i="3"/>
  <c r="I50" i="3"/>
  <c r="N50" i="3"/>
  <c r="I46" i="3"/>
  <c r="N46" i="3"/>
  <c r="N36" i="3"/>
  <c r="I36" i="3"/>
  <c r="N26" i="3"/>
  <c r="I26" i="3"/>
  <c r="I20" i="3"/>
  <c r="N20" i="3"/>
  <c r="I16" i="3"/>
  <c r="N16" i="3"/>
  <c r="I10" i="3"/>
  <c r="N10" i="3"/>
  <c r="Q81" i="3"/>
  <c r="Q77" i="3"/>
  <c r="Q73" i="3"/>
  <c r="Q67" i="3"/>
  <c r="Q63" i="3"/>
  <c r="Q57" i="3"/>
  <c r="Q53" i="3"/>
  <c r="Q49" i="3"/>
  <c r="Q45" i="3"/>
  <c r="Q39" i="3"/>
  <c r="Q35" i="3"/>
  <c r="Q29" i="3"/>
  <c r="R140" i="3"/>
  <c r="R136" i="3"/>
  <c r="R126" i="3"/>
  <c r="R122" i="3"/>
  <c r="R116" i="3"/>
  <c r="R112" i="3"/>
  <c r="R102" i="3"/>
  <c r="R98" i="3"/>
  <c r="R92" i="3"/>
  <c r="R88" i="3"/>
  <c r="R78" i="3"/>
  <c r="R74" i="3"/>
  <c r="R68" i="3"/>
  <c r="R64" i="3"/>
  <c r="R54" i="3"/>
  <c r="R50" i="3"/>
  <c r="R46" i="3"/>
  <c r="R40" i="3"/>
  <c r="R36" i="3"/>
  <c r="R30" i="3"/>
  <c r="R20" i="3"/>
  <c r="R10" i="3"/>
  <c r="I117" i="3"/>
  <c r="I30" i="3"/>
  <c r="N141" i="3"/>
  <c r="N133" i="3"/>
  <c r="N99" i="3"/>
  <c r="N79" i="3"/>
  <c r="N61" i="3"/>
  <c r="K141" i="3"/>
  <c r="L141" i="3" s="1"/>
  <c r="O141" i="3"/>
  <c r="K137" i="3"/>
  <c r="L137" i="3" s="1"/>
  <c r="O137" i="3"/>
  <c r="K133" i="3"/>
  <c r="L133" i="3" s="1"/>
  <c r="O133" i="3"/>
  <c r="K123" i="3"/>
  <c r="L123" i="3" s="1"/>
  <c r="O123" i="3"/>
  <c r="K109" i="3"/>
  <c r="L109" i="3" s="1"/>
  <c r="O109" i="3"/>
  <c r="K103" i="3"/>
  <c r="L103" i="3" s="1"/>
  <c r="O103" i="3"/>
  <c r="K99" i="3"/>
  <c r="L99" i="3" s="1"/>
  <c r="O99" i="3"/>
  <c r="K93" i="3"/>
  <c r="L93" i="3" s="1"/>
  <c r="O93" i="3"/>
  <c r="K89" i="3"/>
  <c r="L89" i="3" s="1"/>
  <c r="O89" i="3"/>
  <c r="K85" i="3"/>
  <c r="L85" i="3" s="1"/>
  <c r="O85" i="3"/>
  <c r="K79" i="3"/>
  <c r="L79" i="3" s="1"/>
  <c r="O79" i="3"/>
  <c r="K69" i="3"/>
  <c r="L69" i="3" s="1"/>
  <c r="O69" i="3"/>
  <c r="K65" i="3"/>
  <c r="L65" i="3" s="1"/>
  <c r="O65" i="3"/>
  <c r="K55" i="3"/>
  <c r="L55" i="3" s="1"/>
  <c r="O55" i="3"/>
  <c r="K51" i="3"/>
  <c r="L51" i="3" s="1"/>
  <c r="O51" i="3"/>
  <c r="K31" i="3"/>
  <c r="L31" i="3" s="1"/>
  <c r="O31" i="3"/>
  <c r="K21" i="3"/>
  <c r="L21" i="3" s="1"/>
  <c r="O21" i="3"/>
  <c r="K40" i="3"/>
  <c r="L40" i="3" s="1"/>
  <c r="Q54" i="3"/>
  <c r="Q50" i="3"/>
  <c r="Q46" i="3"/>
  <c r="Q40" i="3"/>
  <c r="Q36" i="3"/>
  <c r="Q30" i="3"/>
  <c r="R141" i="3"/>
  <c r="R137" i="3"/>
  <c r="R117" i="3"/>
  <c r="R113" i="3"/>
  <c r="R93" i="3"/>
  <c r="R89" i="3"/>
  <c r="R69" i="3"/>
  <c r="R65" i="3"/>
  <c r="R41" i="3"/>
  <c r="R37" i="3"/>
  <c r="R31" i="3"/>
  <c r="R27" i="3"/>
  <c r="R11" i="3"/>
  <c r="I126" i="3"/>
  <c r="I84" i="3"/>
  <c r="N136" i="3"/>
  <c r="N123" i="3"/>
  <c r="N103" i="3"/>
  <c r="N85" i="3"/>
  <c r="N65" i="3"/>
  <c r="I7" i="3"/>
  <c r="O7" i="3" s="1"/>
  <c r="I142" i="3"/>
  <c r="K142" i="3" s="1"/>
  <c r="N142" i="3"/>
  <c r="I138" i="3"/>
  <c r="N138" i="3"/>
  <c r="I134" i="3"/>
  <c r="N134" i="3"/>
  <c r="I128" i="3"/>
  <c r="N128" i="3"/>
  <c r="I124" i="3"/>
  <c r="N124" i="3"/>
  <c r="I120" i="3"/>
  <c r="N120" i="3"/>
  <c r="I114" i="3"/>
  <c r="N114" i="3"/>
  <c r="I110" i="3"/>
  <c r="N110" i="3"/>
  <c r="I104" i="3"/>
  <c r="N104" i="3"/>
  <c r="I100" i="3"/>
  <c r="N100" i="3"/>
  <c r="I96" i="3"/>
  <c r="N96" i="3"/>
  <c r="I90" i="3"/>
  <c r="N90" i="3"/>
  <c r="I86" i="3"/>
  <c r="N86" i="3"/>
  <c r="I80" i="3"/>
  <c r="N80" i="3"/>
  <c r="I76" i="3"/>
  <c r="N76" i="3"/>
  <c r="I72" i="3"/>
  <c r="N72" i="3"/>
  <c r="I66" i="3"/>
  <c r="N66" i="3"/>
  <c r="I62" i="3"/>
  <c r="N62" i="3"/>
  <c r="I56" i="3"/>
  <c r="N56" i="3"/>
  <c r="I52" i="3"/>
  <c r="N52" i="3"/>
  <c r="I48" i="3"/>
  <c r="N48" i="3"/>
  <c r="I44" i="3"/>
  <c r="N44" i="3"/>
  <c r="Q20" i="3"/>
  <c r="Q10" i="3"/>
  <c r="Q137" i="3"/>
  <c r="Q133" i="3"/>
  <c r="Q127" i="3"/>
  <c r="Q123" i="3"/>
  <c r="Q117" i="3"/>
  <c r="Q113" i="3"/>
  <c r="Q109" i="3"/>
  <c r="Q103" i="3"/>
  <c r="Q99" i="3"/>
  <c r="Q93" i="3"/>
  <c r="Q89" i="3"/>
  <c r="Q85" i="3"/>
  <c r="Q79" i="3"/>
  <c r="Q75" i="3"/>
  <c r="Q69" i="3"/>
  <c r="Q65" i="3"/>
  <c r="Q61" i="3"/>
  <c r="Q55" i="3"/>
  <c r="Q51" i="3"/>
  <c r="Q47" i="3"/>
  <c r="Q41" i="3"/>
  <c r="Q37" i="3"/>
  <c r="Q31" i="3"/>
  <c r="R142" i="3"/>
  <c r="R138" i="3"/>
  <c r="R134" i="3"/>
  <c r="R128" i="3"/>
  <c r="R124" i="3"/>
  <c r="R114" i="3"/>
  <c r="R110" i="3"/>
  <c r="R104" i="3"/>
  <c r="R100" i="3"/>
  <c r="R90" i="3"/>
  <c r="R86" i="3"/>
  <c r="R80" i="3"/>
  <c r="R76" i="3"/>
  <c r="R66" i="3"/>
  <c r="R62" i="3"/>
  <c r="R56" i="3"/>
  <c r="R52" i="3"/>
  <c r="R48" i="3"/>
  <c r="R38" i="3"/>
  <c r="R34" i="3"/>
  <c r="R28" i="3"/>
  <c r="R22" i="3"/>
  <c r="R18" i="3"/>
  <c r="R12" i="3"/>
  <c r="I127" i="3"/>
  <c r="I88" i="3"/>
  <c r="N137" i="3"/>
  <c r="N109" i="3"/>
  <c r="N89" i="3"/>
  <c r="N69" i="3"/>
  <c r="N51" i="3"/>
  <c r="N38" i="3"/>
  <c r="N34" i="3"/>
  <c r="N28" i="3"/>
  <c r="N22" i="3"/>
  <c r="N18" i="3"/>
  <c r="N12" i="3"/>
  <c r="N8" i="3"/>
  <c r="K38" i="3"/>
  <c r="L38" i="3" s="1"/>
  <c r="K34" i="3"/>
  <c r="L34" i="3" s="1"/>
  <c r="K28" i="3"/>
  <c r="L28" i="3" s="1"/>
  <c r="K22" i="3"/>
  <c r="L22" i="3" s="1"/>
  <c r="K12" i="3"/>
  <c r="L12" i="3" s="1"/>
  <c r="K8" i="3"/>
  <c r="L8" i="3" s="1"/>
  <c r="O47" i="3"/>
  <c r="O41" i="3"/>
  <c r="O37" i="3"/>
  <c r="O17" i="3"/>
  <c r="G141" i="3"/>
  <c r="A139" i="4" s="1"/>
  <c r="G137" i="3"/>
  <c r="A135" i="4" s="1"/>
  <c r="G133" i="3"/>
  <c r="A131" i="4" s="1"/>
  <c r="G127" i="3"/>
  <c r="A125" i="4" s="1"/>
  <c r="G123" i="3"/>
  <c r="A121" i="4" s="1"/>
  <c r="G117" i="3"/>
  <c r="A115" i="4" s="1"/>
  <c r="G113" i="3"/>
  <c r="A111" i="4" s="1"/>
  <c r="G109" i="3"/>
  <c r="A107" i="4" s="1"/>
  <c r="G103" i="3"/>
  <c r="A101" i="4" s="1"/>
  <c r="G99" i="3"/>
  <c r="A97" i="4" s="1"/>
  <c r="G93" i="3"/>
  <c r="A91" i="4" s="1"/>
  <c r="G89" i="3"/>
  <c r="A87" i="4" s="1"/>
  <c r="G85" i="3"/>
  <c r="A83" i="4" s="1"/>
  <c r="G79" i="3"/>
  <c r="A77" i="4" s="1"/>
  <c r="G75" i="3"/>
  <c r="A73" i="4" s="1"/>
  <c r="G69" i="3"/>
  <c r="A67" i="4" s="1"/>
  <c r="G65" i="3"/>
  <c r="A63" i="4" s="1"/>
  <c r="G61" i="3"/>
  <c r="A59" i="4" s="1"/>
  <c r="G55" i="3"/>
  <c r="A53" i="4" s="1"/>
  <c r="G51" i="3"/>
  <c r="A49" i="4" s="1"/>
  <c r="G47" i="3"/>
  <c r="A45" i="4" s="1"/>
  <c r="G41" i="3"/>
  <c r="A39" i="4" s="1"/>
  <c r="G37" i="3"/>
  <c r="A35" i="4" s="1"/>
  <c r="G31" i="3"/>
  <c r="A29" i="4" s="1"/>
  <c r="G27" i="3"/>
  <c r="A25" i="4" s="1"/>
  <c r="G21" i="3"/>
  <c r="A19" i="4" s="1"/>
  <c r="G17" i="3"/>
  <c r="A15" i="4" s="1"/>
  <c r="G11" i="3"/>
  <c r="A9" i="4" s="1"/>
  <c r="G142" i="3"/>
  <c r="A140" i="4" s="1"/>
  <c r="G138" i="3"/>
  <c r="A136" i="4" s="1"/>
  <c r="G134" i="3"/>
  <c r="A132" i="4" s="1"/>
  <c r="G128" i="3"/>
  <c r="A126" i="4" s="1"/>
  <c r="G124" i="3"/>
  <c r="A122" i="4" s="1"/>
  <c r="G120" i="3"/>
  <c r="A118" i="4" s="1"/>
  <c r="G114" i="3"/>
  <c r="A112" i="4" s="1"/>
  <c r="G110" i="3"/>
  <c r="A108" i="4" s="1"/>
  <c r="G104" i="3"/>
  <c r="A102" i="4" s="1"/>
  <c r="G100" i="3"/>
  <c r="A98" i="4" s="1"/>
  <c r="G96" i="3"/>
  <c r="A94" i="4" s="1"/>
  <c r="G90" i="3"/>
  <c r="A88" i="4" s="1"/>
  <c r="G86" i="3"/>
  <c r="A84" i="4" s="1"/>
  <c r="G80" i="3"/>
  <c r="A78" i="4" s="1"/>
  <c r="G76" i="3"/>
  <c r="A74" i="4" s="1"/>
  <c r="G72" i="3"/>
  <c r="A70" i="4" s="1"/>
  <c r="G66" i="3"/>
  <c r="A64" i="4" s="1"/>
  <c r="G62" i="3"/>
  <c r="A60" i="4" s="1"/>
  <c r="G56" i="3"/>
  <c r="A54" i="4" s="1"/>
  <c r="G52" i="3"/>
  <c r="A50" i="4" s="1"/>
  <c r="G48" i="3"/>
  <c r="A46" i="4" s="1"/>
  <c r="G44" i="3"/>
  <c r="A42" i="4" s="1"/>
  <c r="G38" i="3"/>
  <c r="A36" i="4" s="1"/>
  <c r="G34" i="3"/>
  <c r="A32" i="4" s="1"/>
  <c r="G28" i="3"/>
  <c r="A26" i="4" s="1"/>
  <c r="G22" i="3"/>
  <c r="A20" i="4" s="1"/>
  <c r="G18" i="3"/>
  <c r="A16" i="4" s="1"/>
  <c r="G12" i="3"/>
  <c r="A10" i="4" s="1"/>
  <c r="G8" i="3"/>
  <c r="A6" i="4" s="1"/>
  <c r="G7" i="3"/>
  <c r="A5" i="4" s="1"/>
  <c r="G139" i="3"/>
  <c r="A137" i="4" s="1"/>
  <c r="G135" i="3"/>
  <c r="A133" i="4" s="1"/>
  <c r="G129" i="3"/>
  <c r="A127" i="4" s="1"/>
  <c r="G125" i="3"/>
  <c r="A123" i="4" s="1"/>
  <c r="G121" i="3"/>
  <c r="A119" i="4" s="1"/>
  <c r="G115" i="3"/>
  <c r="A113" i="4" s="1"/>
  <c r="G111" i="3"/>
  <c r="A109" i="4" s="1"/>
  <c r="G105" i="3"/>
  <c r="A103" i="4" s="1"/>
  <c r="G101" i="3"/>
  <c r="A99" i="4" s="1"/>
  <c r="G97" i="3"/>
  <c r="A95" i="4" s="1"/>
  <c r="A89" i="4"/>
  <c r="G87" i="3"/>
  <c r="A85" i="4" s="1"/>
  <c r="G81" i="3"/>
  <c r="A79" i="4" s="1"/>
  <c r="G77" i="3"/>
  <c r="A75" i="4" s="1"/>
  <c r="G73" i="3"/>
  <c r="A71" i="4" s="1"/>
  <c r="G67" i="3"/>
  <c r="A65" i="4" s="1"/>
  <c r="G63" i="3"/>
  <c r="A61" i="4" s="1"/>
  <c r="G57" i="3"/>
  <c r="A55" i="4" s="1"/>
  <c r="G53" i="3"/>
  <c r="A51" i="4" s="1"/>
  <c r="G49" i="3"/>
  <c r="A47" i="4" s="1"/>
  <c r="G45" i="3"/>
  <c r="A43" i="4" s="1"/>
  <c r="G39" i="3"/>
  <c r="A37" i="4" s="1"/>
  <c r="G35" i="3"/>
  <c r="A33" i="4" s="1"/>
  <c r="G29" i="3"/>
  <c r="A27" i="4" s="1"/>
  <c r="G25" i="3"/>
  <c r="A23" i="4" s="1"/>
  <c r="G19" i="3"/>
  <c r="A17" i="4" s="1"/>
  <c r="G13" i="3"/>
  <c r="A11" i="4" s="1"/>
  <c r="G9" i="3"/>
  <c r="A7" i="4" s="1"/>
  <c r="G140" i="3"/>
  <c r="A138" i="4" s="1"/>
  <c r="G136" i="3"/>
  <c r="A134" i="4" s="1"/>
  <c r="G132" i="3"/>
  <c r="A130" i="4" s="1"/>
  <c r="G126" i="3"/>
  <c r="A124" i="4" s="1"/>
  <c r="G122" i="3"/>
  <c r="A120" i="4" s="1"/>
  <c r="G116" i="3"/>
  <c r="A114" i="4" s="1"/>
  <c r="G112" i="3"/>
  <c r="A110" i="4" s="1"/>
  <c r="G108" i="3"/>
  <c r="A106" i="4" s="1"/>
  <c r="G102" i="3"/>
  <c r="A100" i="4" s="1"/>
  <c r="G98" i="3"/>
  <c r="A96" i="4" s="1"/>
  <c r="G92" i="3"/>
  <c r="A90" i="4" s="1"/>
  <c r="G88" i="3"/>
  <c r="A86" i="4" s="1"/>
  <c r="G84" i="3"/>
  <c r="A82" i="4" s="1"/>
  <c r="G78" i="3"/>
  <c r="A76" i="4" s="1"/>
  <c r="G74" i="3"/>
  <c r="A72" i="4" s="1"/>
  <c r="G68" i="3"/>
  <c r="A66" i="4" s="1"/>
  <c r="G64" i="3"/>
  <c r="A62" i="4" s="1"/>
  <c r="G60" i="3"/>
  <c r="A58" i="4" s="1"/>
  <c r="G54" i="3"/>
  <c r="A52" i="4" s="1"/>
  <c r="G50" i="3"/>
  <c r="A48" i="4" s="1"/>
  <c r="G46" i="3"/>
  <c r="A44" i="4" s="1"/>
  <c r="G40" i="3"/>
  <c r="A38" i="4" s="1"/>
  <c r="G36" i="3"/>
  <c r="A34" i="4" s="1"/>
  <c r="G30" i="3"/>
  <c r="A28" i="4" s="1"/>
  <c r="G26" i="3"/>
  <c r="A24" i="4" s="1"/>
  <c r="G20" i="3"/>
  <c r="A18" i="4" s="1"/>
  <c r="G16" i="3"/>
  <c r="A14" i="4" s="1"/>
  <c r="G10" i="3"/>
  <c r="A8" i="4" s="1"/>
  <c r="P178" i="3" l="1"/>
  <c r="S178" i="3" s="1"/>
  <c r="B176" i="4" s="1"/>
  <c r="X192" i="3"/>
  <c r="AB192" i="3" s="1"/>
  <c r="AC192" i="3" s="1"/>
  <c r="E190" i="4" s="1"/>
  <c r="P162" i="3"/>
  <c r="T162" i="3" s="1"/>
  <c r="C160" i="4" s="1"/>
  <c r="P182" i="3"/>
  <c r="X172" i="3"/>
  <c r="X55" i="3"/>
  <c r="AB55" i="3" s="1"/>
  <c r="AC55" i="3" s="1"/>
  <c r="E53" i="4" s="1"/>
  <c r="X18" i="3"/>
  <c r="AB18" i="3" s="1"/>
  <c r="AC18" i="3" s="1"/>
  <c r="E16" i="4" s="1"/>
  <c r="P171" i="3"/>
  <c r="S191" i="3"/>
  <c r="B189" i="4" s="1"/>
  <c r="AB103" i="3"/>
  <c r="AC103" i="3" s="1"/>
  <c r="E101" i="4" s="1"/>
  <c r="N202" i="4"/>
  <c r="O202" i="4" s="1"/>
  <c r="N202" i="3"/>
  <c r="O202" i="3" s="1"/>
  <c r="X46" i="3"/>
  <c r="AB46" i="3" s="1"/>
  <c r="AC46" i="3" s="1"/>
  <c r="E44" i="4" s="1"/>
  <c r="X57" i="3"/>
  <c r="AB57" i="3" s="1"/>
  <c r="AC57" i="3" s="1"/>
  <c r="E55" i="4" s="1"/>
  <c r="X56" i="3"/>
  <c r="AB56" i="3" s="1"/>
  <c r="AC56" i="3" s="1"/>
  <c r="E54" i="4" s="1"/>
  <c r="X161" i="3"/>
  <c r="AB161" i="3" s="1"/>
  <c r="AC161" i="3" s="1"/>
  <c r="E159" i="4" s="1"/>
  <c r="T191" i="3"/>
  <c r="C189" i="4" s="1"/>
  <c r="X96" i="3"/>
  <c r="X49" i="3"/>
  <c r="AB49" i="3" s="1"/>
  <c r="AC49" i="3" s="1"/>
  <c r="E47" i="4" s="1"/>
  <c r="X48" i="3"/>
  <c r="AB48" i="3" s="1"/>
  <c r="AC48" i="3" s="1"/>
  <c r="E46" i="4" s="1"/>
  <c r="X167" i="3"/>
  <c r="X173" i="3"/>
  <c r="S161" i="3"/>
  <c r="B159" i="4" s="1"/>
  <c r="AC171" i="3"/>
  <c r="E169" i="4" s="1"/>
  <c r="AB172" i="3"/>
  <c r="AC172" i="3" s="1"/>
  <c r="E170" i="4" s="1"/>
  <c r="X98" i="3"/>
  <c r="X125" i="3"/>
  <c r="AB125" i="3" s="1"/>
  <c r="AC125" i="3" s="1"/>
  <c r="E123" i="4" s="1"/>
  <c r="X37" i="3"/>
  <c r="AB37" i="3" s="1"/>
  <c r="AC37" i="3" s="1"/>
  <c r="E35" i="4" s="1"/>
  <c r="X168" i="3"/>
  <c r="X99" i="3"/>
  <c r="P189" i="3"/>
  <c r="T189" i="3" s="1"/>
  <c r="C187" i="4" s="1"/>
  <c r="P181" i="3"/>
  <c r="T181" i="3" s="1"/>
  <c r="C179" i="4" s="1"/>
  <c r="P158" i="3"/>
  <c r="T158" i="3" s="1"/>
  <c r="C156" i="4" s="1"/>
  <c r="X53" i="3"/>
  <c r="AB53" i="3" s="1"/>
  <c r="AC53" i="3" s="1"/>
  <c r="E51" i="4" s="1"/>
  <c r="X100" i="3"/>
  <c r="X158" i="3"/>
  <c r="X163" i="3"/>
  <c r="AB163" i="3" s="1"/>
  <c r="AC163" i="3" s="1"/>
  <c r="E161" i="4" s="1"/>
  <c r="O190" i="3"/>
  <c r="P190" i="3" s="1"/>
  <c r="O177" i="3"/>
  <c r="P177" i="3" s="1"/>
  <c r="S177" i="3" s="1"/>
  <c r="B175" i="4" s="1"/>
  <c r="X50" i="3"/>
  <c r="AB50" i="3" s="1"/>
  <c r="AC50" i="3" s="1"/>
  <c r="E48" i="4" s="1"/>
  <c r="X45" i="3"/>
  <c r="AB45" i="3" s="1"/>
  <c r="AC45" i="3" s="1"/>
  <c r="E43" i="4" s="1"/>
  <c r="X52" i="3"/>
  <c r="AB52" i="3" s="1"/>
  <c r="AC52" i="3" s="1"/>
  <c r="E50" i="4" s="1"/>
  <c r="X47" i="3"/>
  <c r="AB47" i="3" s="1"/>
  <c r="AC47" i="3" s="1"/>
  <c r="E45" i="4" s="1"/>
  <c r="X164" i="3"/>
  <c r="AB164" i="3" s="1"/>
  <c r="AC164" i="3" s="1"/>
  <c r="E162" i="4" s="1"/>
  <c r="T182" i="3"/>
  <c r="C180" i="4" s="1"/>
  <c r="T172" i="3"/>
  <c r="C170" i="4" s="1"/>
  <c r="S172" i="3"/>
  <c r="B170" i="4" s="1"/>
  <c r="S168" i="3"/>
  <c r="B166" i="4" s="1"/>
  <c r="T168" i="3"/>
  <c r="C166" i="4" s="1"/>
  <c r="T171" i="3"/>
  <c r="C169" i="4" s="1"/>
  <c r="S171" i="3"/>
  <c r="B169" i="4" s="1"/>
  <c r="O176" i="3"/>
  <c r="K176" i="3"/>
  <c r="L176" i="3" s="1"/>
  <c r="K159" i="3"/>
  <c r="L159" i="3" s="1"/>
  <c r="O159" i="3"/>
  <c r="O170" i="3"/>
  <c r="K170" i="3"/>
  <c r="L170" i="3" s="1"/>
  <c r="K173" i="3"/>
  <c r="L173" i="3" s="1"/>
  <c r="O173" i="3"/>
  <c r="T161" i="3"/>
  <c r="C159" i="4" s="1"/>
  <c r="X40" i="3"/>
  <c r="AB40" i="3" s="1"/>
  <c r="AC40" i="3" s="1"/>
  <c r="E38" i="4" s="1"/>
  <c r="X124" i="3"/>
  <c r="AB124" i="3" s="1"/>
  <c r="AC124" i="3" s="1"/>
  <c r="E122" i="4" s="1"/>
  <c r="AC179" i="3"/>
  <c r="E177" i="4" s="1"/>
  <c r="P187" i="3"/>
  <c r="S187" i="3" s="1"/>
  <c r="B185" i="4" s="1"/>
  <c r="S162" i="3"/>
  <c r="B160" i="4" s="1"/>
  <c r="AC181" i="3"/>
  <c r="E179" i="4" s="1"/>
  <c r="K179" i="3"/>
  <c r="L179" i="3" s="1"/>
  <c r="O179" i="3"/>
  <c r="O164" i="3"/>
  <c r="K164" i="3"/>
  <c r="L164" i="3" s="1"/>
  <c r="K169" i="3"/>
  <c r="L169" i="3" s="1"/>
  <c r="O169" i="3"/>
  <c r="P47" i="3"/>
  <c r="T47" i="3" s="1"/>
  <c r="C45" i="4" s="1"/>
  <c r="X35" i="3"/>
  <c r="AB35" i="3" s="1"/>
  <c r="AC35" i="3" s="1"/>
  <c r="E33" i="4" s="1"/>
  <c r="X38" i="3"/>
  <c r="AB38" i="3" s="1"/>
  <c r="AC38" i="3" s="1"/>
  <c r="E36" i="4" s="1"/>
  <c r="K149" i="3"/>
  <c r="L149" i="3" s="1"/>
  <c r="P149" i="3" s="1"/>
  <c r="S149" i="3" s="1"/>
  <c r="B147" i="4" s="1"/>
  <c r="AC183" i="3"/>
  <c r="E181" i="4" s="1"/>
  <c r="AC180" i="3"/>
  <c r="E178" i="4" s="1"/>
  <c r="P192" i="3"/>
  <c r="S192" i="3" s="1"/>
  <c r="B190" i="4" s="1"/>
  <c r="AC176" i="3"/>
  <c r="E174" i="4" s="1"/>
  <c r="S182" i="3"/>
  <c r="B180" i="4" s="1"/>
  <c r="AC182" i="3"/>
  <c r="E180" i="4" s="1"/>
  <c r="S167" i="3"/>
  <c r="B165" i="4" s="1"/>
  <c r="X155" i="3"/>
  <c r="AB155" i="3" s="1"/>
  <c r="AC155" i="3" s="1"/>
  <c r="E153" i="4" s="1"/>
  <c r="O160" i="3"/>
  <c r="K160" i="3"/>
  <c r="L160" i="3" s="1"/>
  <c r="O180" i="3"/>
  <c r="K180" i="3"/>
  <c r="L180" i="3" s="1"/>
  <c r="K163" i="3"/>
  <c r="L163" i="3" s="1"/>
  <c r="O163" i="3"/>
  <c r="K183" i="3"/>
  <c r="L183" i="3" s="1"/>
  <c r="O183" i="3"/>
  <c r="X122" i="3"/>
  <c r="AB122" i="3" s="1"/>
  <c r="AC122" i="3" s="1"/>
  <c r="E120" i="4" s="1"/>
  <c r="X123" i="3"/>
  <c r="AB123" i="3" s="1"/>
  <c r="AC123" i="3" s="1"/>
  <c r="E121" i="4" s="1"/>
  <c r="AC178" i="3"/>
  <c r="E176" i="4" s="1"/>
  <c r="AC184" i="3"/>
  <c r="E182" i="4" s="1"/>
  <c r="AC177" i="3"/>
  <c r="E175" i="4" s="1"/>
  <c r="S188" i="3"/>
  <c r="B186" i="4" s="1"/>
  <c r="T188" i="3"/>
  <c r="C186" i="4" s="1"/>
  <c r="T190" i="3"/>
  <c r="C188" i="4" s="1"/>
  <c r="S190" i="3"/>
  <c r="B188" i="4" s="1"/>
  <c r="O184" i="3"/>
  <c r="K184" i="3"/>
  <c r="L184" i="3" s="1"/>
  <c r="X39" i="3"/>
  <c r="AB39" i="3" s="1"/>
  <c r="AC39" i="3" s="1"/>
  <c r="E37" i="4" s="1"/>
  <c r="X129" i="3"/>
  <c r="AB129" i="3" s="1"/>
  <c r="AC129" i="3" s="1"/>
  <c r="E127" i="4" s="1"/>
  <c r="X120" i="3"/>
  <c r="AB120" i="3" s="1"/>
  <c r="AC120" i="3" s="1"/>
  <c r="E118" i="4" s="1"/>
  <c r="X41" i="3"/>
  <c r="AB41" i="3" s="1"/>
  <c r="AC41" i="3" s="1"/>
  <c r="E39" i="4" s="1"/>
  <c r="X36" i="3"/>
  <c r="AB36" i="3" s="1"/>
  <c r="AC36" i="3" s="1"/>
  <c r="E34" i="4" s="1"/>
  <c r="X126" i="3"/>
  <c r="AB126" i="3" s="1"/>
  <c r="AC126" i="3" s="1"/>
  <c r="E124" i="4" s="1"/>
  <c r="X121" i="3"/>
  <c r="AB121" i="3" s="1"/>
  <c r="AC121" i="3" s="1"/>
  <c r="E119" i="4" s="1"/>
  <c r="X128" i="3"/>
  <c r="AB128" i="3" s="1"/>
  <c r="AC128" i="3" s="1"/>
  <c r="E126" i="4" s="1"/>
  <c r="S153" i="3"/>
  <c r="B151" i="4" s="1"/>
  <c r="X77" i="3"/>
  <c r="AB77" i="3" s="1"/>
  <c r="AC77" i="3" s="1"/>
  <c r="E75" i="4" s="1"/>
  <c r="X44" i="3"/>
  <c r="AB44" i="3" s="1"/>
  <c r="AC44" i="3" s="1"/>
  <c r="E42" i="4" s="1"/>
  <c r="X72" i="3"/>
  <c r="AB72" i="3" s="1"/>
  <c r="AC72" i="3" s="1"/>
  <c r="E70" i="4" s="1"/>
  <c r="AB96" i="3"/>
  <c r="AC96" i="3" s="1"/>
  <c r="E94" i="4" s="1"/>
  <c r="X19" i="3"/>
  <c r="AB19" i="3" s="1"/>
  <c r="AC19" i="3" s="1"/>
  <c r="E17" i="4" s="1"/>
  <c r="O27" i="3"/>
  <c r="X74" i="3"/>
  <c r="AB74" i="3" s="1"/>
  <c r="AC74" i="3" s="1"/>
  <c r="E72" i="4" s="1"/>
  <c r="X73" i="3"/>
  <c r="AB73" i="3" s="1"/>
  <c r="AC73" i="3" s="1"/>
  <c r="E71" i="4" s="1"/>
  <c r="X101" i="3"/>
  <c r="X80" i="3"/>
  <c r="AB80" i="3" s="1"/>
  <c r="AC80" i="3" s="1"/>
  <c r="E78" i="4" s="1"/>
  <c r="X75" i="3"/>
  <c r="AB75" i="3" s="1"/>
  <c r="AC75" i="3" s="1"/>
  <c r="E73" i="4" s="1"/>
  <c r="P145" i="3"/>
  <c r="S145" i="3" s="1"/>
  <c r="B143" i="4" s="1"/>
  <c r="X105" i="3"/>
  <c r="X102" i="3"/>
  <c r="X97" i="3"/>
  <c r="X22" i="3"/>
  <c r="AB22" i="3" s="1"/>
  <c r="AC22" i="3" s="1"/>
  <c r="E20" i="4" s="1"/>
  <c r="X104" i="3"/>
  <c r="O148" i="3"/>
  <c r="K148" i="3"/>
  <c r="L148" i="3" s="1"/>
  <c r="O151" i="3"/>
  <c r="K151" i="3"/>
  <c r="L151" i="3" s="1"/>
  <c r="X67" i="3"/>
  <c r="AB67" i="3" s="1"/>
  <c r="AC67" i="3" s="1"/>
  <c r="E65" i="4" s="1"/>
  <c r="X87" i="3"/>
  <c r="AB87" i="3" s="1"/>
  <c r="AC87" i="3" s="1"/>
  <c r="E85" i="4" s="1"/>
  <c r="X85" i="3"/>
  <c r="AB85" i="3" s="1"/>
  <c r="AC85" i="3" s="1"/>
  <c r="E83" i="4" s="1"/>
  <c r="X153" i="3"/>
  <c r="AB153" i="3" s="1"/>
  <c r="AC153" i="3" s="1"/>
  <c r="E151" i="4" s="1"/>
  <c r="X150" i="3"/>
  <c r="AB150" i="3" s="1"/>
  <c r="AC150" i="3" s="1"/>
  <c r="E148" i="4" s="1"/>
  <c r="O147" i="3"/>
  <c r="K147" i="3"/>
  <c r="L147" i="3" s="1"/>
  <c r="O154" i="3"/>
  <c r="K154" i="3"/>
  <c r="L154" i="3" s="1"/>
  <c r="X152" i="3"/>
  <c r="AB152" i="3" s="1"/>
  <c r="AC152" i="3" s="1"/>
  <c r="E150" i="4" s="1"/>
  <c r="X151" i="3"/>
  <c r="AB151" i="3" s="1"/>
  <c r="AC151" i="3" s="1"/>
  <c r="E149" i="4" s="1"/>
  <c r="X146" i="3"/>
  <c r="AB146" i="3" s="1"/>
  <c r="AC146" i="3" s="1"/>
  <c r="E144" i="4" s="1"/>
  <c r="O150" i="3"/>
  <c r="K150" i="3"/>
  <c r="L150" i="3" s="1"/>
  <c r="X68" i="3"/>
  <c r="AB68" i="3" s="1"/>
  <c r="AC68" i="3" s="1"/>
  <c r="E66" i="4" s="1"/>
  <c r="X148" i="3"/>
  <c r="AB148" i="3" s="1"/>
  <c r="AC148" i="3" s="1"/>
  <c r="E146" i="4" s="1"/>
  <c r="X149" i="3"/>
  <c r="AB149" i="3" s="1"/>
  <c r="AC149" i="3" s="1"/>
  <c r="E147" i="4" s="1"/>
  <c r="X147" i="3"/>
  <c r="AB147" i="3" s="1"/>
  <c r="AC147" i="3" s="1"/>
  <c r="E145" i="4" s="1"/>
  <c r="O152" i="3"/>
  <c r="K152" i="3"/>
  <c r="L152" i="3" s="1"/>
  <c r="O155" i="3"/>
  <c r="K155" i="3"/>
  <c r="L155" i="3" s="1"/>
  <c r="O146" i="3"/>
  <c r="K146" i="3"/>
  <c r="L146" i="3" s="1"/>
  <c r="P11" i="3"/>
  <c r="S11" i="3" s="1"/>
  <c r="B9" i="4" s="1"/>
  <c r="X60" i="3"/>
  <c r="AB60" i="3" s="1"/>
  <c r="AC60" i="3" s="1"/>
  <c r="E58" i="4" s="1"/>
  <c r="X88" i="3"/>
  <c r="AB88" i="3" s="1"/>
  <c r="AC88" i="3" s="1"/>
  <c r="E86" i="4" s="1"/>
  <c r="X62" i="3"/>
  <c r="AB62" i="3" s="1"/>
  <c r="AC62" i="3" s="1"/>
  <c r="E60" i="4" s="1"/>
  <c r="X90" i="3"/>
  <c r="AB90" i="3" s="1"/>
  <c r="AC90" i="3" s="1"/>
  <c r="E88" i="4" s="1"/>
  <c r="X65" i="3"/>
  <c r="AB65" i="3" s="1"/>
  <c r="AC65" i="3" s="1"/>
  <c r="E63" i="4" s="1"/>
  <c r="X93" i="3"/>
  <c r="AB93" i="3" s="1"/>
  <c r="AC93" i="3" s="1"/>
  <c r="E91" i="4" s="1"/>
  <c r="X154" i="3"/>
  <c r="AB154" i="3" s="1"/>
  <c r="AC154" i="3" s="1"/>
  <c r="E152" i="4" s="1"/>
  <c r="P41" i="3"/>
  <c r="S41" i="3" s="1"/>
  <c r="B39" i="4" s="1"/>
  <c r="X29" i="3"/>
  <c r="AB29" i="3" s="1"/>
  <c r="AC29" i="3" s="1"/>
  <c r="E27" i="4" s="1"/>
  <c r="X92" i="3"/>
  <c r="AB92" i="3" s="1"/>
  <c r="AC92" i="3" s="1"/>
  <c r="E90" i="4" s="1"/>
  <c r="X112" i="3"/>
  <c r="AB112" i="3" s="1"/>
  <c r="AC112" i="3" s="1"/>
  <c r="E110" i="4" s="1"/>
  <c r="X132" i="3"/>
  <c r="AB132" i="3" s="1"/>
  <c r="AC132" i="3" s="1"/>
  <c r="E130" i="4" s="1"/>
  <c r="X91" i="3"/>
  <c r="AB91" i="3" s="1"/>
  <c r="AC91" i="3" s="1"/>
  <c r="E89" i="4" s="1"/>
  <c r="X111" i="3"/>
  <c r="AB111" i="3" s="1"/>
  <c r="AC111" i="3" s="1"/>
  <c r="E109" i="4" s="1"/>
  <c r="X114" i="3"/>
  <c r="AB114" i="3" s="1"/>
  <c r="AC114" i="3" s="1"/>
  <c r="E112" i="4" s="1"/>
  <c r="X134" i="3"/>
  <c r="X31" i="3"/>
  <c r="AB31" i="3" s="1"/>
  <c r="AC31" i="3" s="1"/>
  <c r="E29" i="4" s="1"/>
  <c r="X69" i="3"/>
  <c r="AB69" i="3" s="1"/>
  <c r="AC69" i="3" s="1"/>
  <c r="E67" i="4" s="1"/>
  <c r="X89" i="3"/>
  <c r="AB89" i="3" s="1"/>
  <c r="AC89" i="3" s="1"/>
  <c r="E87" i="4" s="1"/>
  <c r="X109" i="3"/>
  <c r="AB109" i="3" s="1"/>
  <c r="AC109" i="3" s="1"/>
  <c r="E107" i="4" s="1"/>
  <c r="X30" i="3"/>
  <c r="AB30" i="3" s="1"/>
  <c r="AC30" i="3" s="1"/>
  <c r="E28" i="4" s="1"/>
  <c r="X108" i="3"/>
  <c r="AB108" i="3" s="1"/>
  <c r="AC108" i="3" s="1"/>
  <c r="E106" i="4" s="1"/>
  <c r="X25" i="3"/>
  <c r="AB25" i="3" s="1"/>
  <c r="AC25" i="3" s="1"/>
  <c r="E23" i="4" s="1"/>
  <c r="X110" i="3"/>
  <c r="AB110" i="3" s="1"/>
  <c r="AC110" i="3" s="1"/>
  <c r="E108" i="4" s="1"/>
  <c r="X27" i="3"/>
  <c r="AB27" i="3" s="1"/>
  <c r="AC27" i="3" s="1"/>
  <c r="E25" i="4" s="1"/>
  <c r="P17" i="3"/>
  <c r="S17" i="3" s="1"/>
  <c r="B15" i="4" s="1"/>
  <c r="P18" i="3"/>
  <c r="T18" i="3" s="1"/>
  <c r="C16" i="4" s="1"/>
  <c r="X141" i="3"/>
  <c r="AB141" i="3" s="1"/>
  <c r="AC141" i="3" s="1"/>
  <c r="E139" i="4" s="1"/>
  <c r="X26" i="3"/>
  <c r="AB26" i="3" s="1"/>
  <c r="AC26" i="3" s="1"/>
  <c r="E24" i="4" s="1"/>
  <c r="X64" i="3"/>
  <c r="AB64" i="3" s="1"/>
  <c r="AC64" i="3" s="1"/>
  <c r="E62" i="4" s="1"/>
  <c r="X84" i="3"/>
  <c r="AB84" i="3" s="1"/>
  <c r="AC84" i="3" s="1"/>
  <c r="E82" i="4" s="1"/>
  <c r="X140" i="3"/>
  <c r="AB140" i="3" s="1"/>
  <c r="AC140" i="3" s="1"/>
  <c r="E138" i="4" s="1"/>
  <c r="X63" i="3"/>
  <c r="AB63" i="3" s="1"/>
  <c r="AC63" i="3" s="1"/>
  <c r="E61" i="4" s="1"/>
  <c r="X139" i="3"/>
  <c r="AB139" i="3" s="1"/>
  <c r="AC139" i="3" s="1"/>
  <c r="E137" i="4" s="1"/>
  <c r="X66" i="3"/>
  <c r="AB66" i="3" s="1"/>
  <c r="AC66" i="3" s="1"/>
  <c r="E64" i="4" s="1"/>
  <c r="X142" i="3"/>
  <c r="X117" i="3"/>
  <c r="AB117" i="3" s="1"/>
  <c r="AC117" i="3" s="1"/>
  <c r="E115" i="4" s="1"/>
  <c r="X137" i="3"/>
  <c r="AB137" i="3" s="1"/>
  <c r="AC137" i="3" s="1"/>
  <c r="E135" i="4" s="1"/>
  <c r="X116" i="3"/>
  <c r="AB116" i="3" s="1"/>
  <c r="AC116" i="3" s="1"/>
  <c r="E114" i="4" s="1"/>
  <c r="X136" i="3"/>
  <c r="AB136" i="3" s="1"/>
  <c r="AC136" i="3" s="1"/>
  <c r="E134" i="4" s="1"/>
  <c r="X115" i="3"/>
  <c r="AB115" i="3" s="1"/>
  <c r="AC115" i="3" s="1"/>
  <c r="E113" i="4" s="1"/>
  <c r="X135" i="3"/>
  <c r="AB135" i="3" s="1"/>
  <c r="AC135" i="3" s="1"/>
  <c r="E133" i="4" s="1"/>
  <c r="X138" i="3"/>
  <c r="AB138" i="3" s="1"/>
  <c r="AC138" i="3" s="1"/>
  <c r="E136" i="4" s="1"/>
  <c r="P8" i="3"/>
  <c r="S8" i="3" s="1"/>
  <c r="B6" i="4" s="1"/>
  <c r="P12" i="3"/>
  <c r="S12" i="3" s="1"/>
  <c r="B10" i="4" s="1"/>
  <c r="P34" i="3"/>
  <c r="S34" i="3" s="1"/>
  <c r="B32" i="4" s="1"/>
  <c r="P132" i="3"/>
  <c r="S132" i="3" s="1"/>
  <c r="B130" i="4" s="1"/>
  <c r="P27" i="3"/>
  <c r="T27" i="3" s="1"/>
  <c r="C25" i="4" s="1"/>
  <c r="P22" i="3"/>
  <c r="S22" i="3" s="1"/>
  <c r="B20" i="4" s="1"/>
  <c r="P28" i="3"/>
  <c r="T28" i="3" s="1"/>
  <c r="C26" i="4" s="1"/>
  <c r="P37" i="3"/>
  <c r="S37" i="3" s="1"/>
  <c r="B35" i="4" s="1"/>
  <c r="P38" i="3"/>
  <c r="S38" i="3" s="1"/>
  <c r="B36" i="4" s="1"/>
  <c r="S18" i="3"/>
  <c r="B16" i="4" s="1"/>
  <c r="K26" i="3"/>
  <c r="L26" i="3" s="1"/>
  <c r="O26" i="3"/>
  <c r="K78" i="3"/>
  <c r="L78" i="3" s="1"/>
  <c r="O78" i="3"/>
  <c r="K9" i="3"/>
  <c r="L9" i="3" s="1"/>
  <c r="O9" i="3"/>
  <c r="K19" i="3"/>
  <c r="L19" i="3" s="1"/>
  <c r="O19" i="3"/>
  <c r="K29" i="3"/>
  <c r="L29" i="3" s="1"/>
  <c r="O29" i="3"/>
  <c r="K39" i="3"/>
  <c r="L39" i="3" s="1"/>
  <c r="O39" i="3"/>
  <c r="K49" i="3"/>
  <c r="L49" i="3" s="1"/>
  <c r="O49" i="3"/>
  <c r="K57" i="3"/>
  <c r="L57" i="3" s="1"/>
  <c r="O57" i="3"/>
  <c r="K67" i="3"/>
  <c r="L67" i="3" s="1"/>
  <c r="O67" i="3"/>
  <c r="K77" i="3"/>
  <c r="L77" i="3" s="1"/>
  <c r="O77" i="3"/>
  <c r="K87" i="3"/>
  <c r="L87" i="3" s="1"/>
  <c r="O87" i="3"/>
  <c r="K97" i="3"/>
  <c r="L97" i="3" s="1"/>
  <c r="O97" i="3"/>
  <c r="K105" i="3"/>
  <c r="L105" i="3" s="1"/>
  <c r="O105" i="3"/>
  <c r="K115" i="3"/>
  <c r="L115" i="3" s="1"/>
  <c r="O115" i="3"/>
  <c r="K125" i="3"/>
  <c r="L125" i="3" s="1"/>
  <c r="O125" i="3"/>
  <c r="K135" i="3"/>
  <c r="L135" i="3" s="1"/>
  <c r="O135" i="3"/>
  <c r="K7" i="3"/>
  <c r="L7" i="3" s="1"/>
  <c r="P7" i="3" s="1"/>
  <c r="S7" i="3" s="1"/>
  <c r="B5" i="4" s="1"/>
  <c r="K44" i="3"/>
  <c r="L44" i="3" s="1"/>
  <c r="O44" i="3"/>
  <c r="K52" i="3"/>
  <c r="L52" i="3" s="1"/>
  <c r="O52" i="3"/>
  <c r="K62" i="3"/>
  <c r="L62" i="3" s="1"/>
  <c r="O62" i="3"/>
  <c r="K72" i="3"/>
  <c r="L72" i="3" s="1"/>
  <c r="O72" i="3"/>
  <c r="K80" i="3"/>
  <c r="L80" i="3" s="1"/>
  <c r="O80" i="3"/>
  <c r="K90" i="3"/>
  <c r="L90" i="3" s="1"/>
  <c r="O90" i="3"/>
  <c r="K100" i="3"/>
  <c r="L100" i="3" s="1"/>
  <c r="O100" i="3"/>
  <c r="K110" i="3"/>
  <c r="L110" i="3" s="1"/>
  <c r="O110" i="3"/>
  <c r="K120" i="3"/>
  <c r="L120" i="3" s="1"/>
  <c r="O120" i="3"/>
  <c r="K128" i="3"/>
  <c r="L128" i="3" s="1"/>
  <c r="O128" i="3"/>
  <c r="K138" i="3"/>
  <c r="L138" i="3" s="1"/>
  <c r="O138" i="3"/>
  <c r="K126" i="3"/>
  <c r="L126" i="3" s="1"/>
  <c r="O126" i="3"/>
  <c r="K117" i="3"/>
  <c r="L117" i="3" s="1"/>
  <c r="O117" i="3"/>
  <c r="K10" i="3"/>
  <c r="L10" i="3" s="1"/>
  <c r="O10" i="3"/>
  <c r="K20" i="3"/>
  <c r="L20" i="3" s="1"/>
  <c r="O20" i="3"/>
  <c r="K50" i="3"/>
  <c r="L50" i="3" s="1"/>
  <c r="O50" i="3"/>
  <c r="K60" i="3"/>
  <c r="L60" i="3" s="1"/>
  <c r="O60" i="3"/>
  <c r="K68" i="3"/>
  <c r="L68" i="3" s="1"/>
  <c r="O68" i="3"/>
  <c r="K102" i="3"/>
  <c r="L102" i="3" s="1"/>
  <c r="O102" i="3"/>
  <c r="K112" i="3"/>
  <c r="L112" i="3" s="1"/>
  <c r="O112" i="3"/>
  <c r="K140" i="3"/>
  <c r="L140" i="3" s="1"/>
  <c r="O140" i="3"/>
  <c r="P40" i="3"/>
  <c r="P31" i="3"/>
  <c r="P55" i="3"/>
  <c r="P69" i="3"/>
  <c r="P85" i="3"/>
  <c r="S85" i="3" s="1"/>
  <c r="B83" i="4" s="1"/>
  <c r="P93" i="3"/>
  <c r="P103" i="3"/>
  <c r="P123" i="3"/>
  <c r="P137" i="3"/>
  <c r="P75" i="3"/>
  <c r="K127" i="3"/>
  <c r="L127" i="3" s="1"/>
  <c r="O127" i="3"/>
  <c r="K84" i="3"/>
  <c r="L84" i="3" s="1"/>
  <c r="O84" i="3"/>
  <c r="K30" i="3"/>
  <c r="L30" i="3" s="1"/>
  <c r="O30" i="3"/>
  <c r="K36" i="3"/>
  <c r="L36" i="3" s="1"/>
  <c r="O36" i="3"/>
  <c r="K92" i="3"/>
  <c r="L92" i="3" s="1"/>
  <c r="O92" i="3"/>
  <c r="K122" i="3"/>
  <c r="L122" i="3" s="1"/>
  <c r="O122" i="3"/>
  <c r="K113" i="3"/>
  <c r="L113" i="3" s="1"/>
  <c r="O113" i="3"/>
  <c r="K13" i="3"/>
  <c r="L13" i="3" s="1"/>
  <c r="O13" i="3"/>
  <c r="K25" i="3"/>
  <c r="L25" i="3" s="1"/>
  <c r="O25" i="3"/>
  <c r="K35" i="3"/>
  <c r="L35" i="3" s="1"/>
  <c r="O35" i="3"/>
  <c r="K45" i="3"/>
  <c r="L45" i="3" s="1"/>
  <c r="O45" i="3"/>
  <c r="K53" i="3"/>
  <c r="L53" i="3" s="1"/>
  <c r="O53" i="3"/>
  <c r="K63" i="3"/>
  <c r="L63" i="3" s="1"/>
  <c r="O63" i="3"/>
  <c r="K73" i="3"/>
  <c r="L73" i="3" s="1"/>
  <c r="O73" i="3"/>
  <c r="K81" i="3"/>
  <c r="L81" i="3" s="1"/>
  <c r="O81" i="3"/>
  <c r="K91" i="3"/>
  <c r="L91" i="3" s="1"/>
  <c r="O91" i="3"/>
  <c r="K101" i="3"/>
  <c r="L101" i="3" s="1"/>
  <c r="O101" i="3"/>
  <c r="K111" i="3"/>
  <c r="L111" i="3" s="1"/>
  <c r="O111" i="3"/>
  <c r="K121" i="3"/>
  <c r="L121" i="3" s="1"/>
  <c r="O121" i="3"/>
  <c r="K129" i="3"/>
  <c r="L129" i="3" s="1"/>
  <c r="O129" i="3"/>
  <c r="K139" i="3"/>
  <c r="L139" i="3" s="1"/>
  <c r="O139" i="3"/>
  <c r="P136" i="3"/>
  <c r="K88" i="3"/>
  <c r="L88" i="3" s="1"/>
  <c r="O88" i="3"/>
  <c r="K48" i="3"/>
  <c r="L48" i="3" s="1"/>
  <c r="O48" i="3"/>
  <c r="K56" i="3"/>
  <c r="L56" i="3" s="1"/>
  <c r="O56" i="3"/>
  <c r="K66" i="3"/>
  <c r="L66" i="3" s="1"/>
  <c r="O66" i="3"/>
  <c r="K76" i="3"/>
  <c r="L76" i="3" s="1"/>
  <c r="O76" i="3"/>
  <c r="K86" i="3"/>
  <c r="L86" i="3" s="1"/>
  <c r="O86" i="3"/>
  <c r="K96" i="3"/>
  <c r="L96" i="3" s="1"/>
  <c r="O96" i="3"/>
  <c r="K104" i="3"/>
  <c r="L104" i="3" s="1"/>
  <c r="O104" i="3"/>
  <c r="K114" i="3"/>
  <c r="L114" i="3" s="1"/>
  <c r="O114" i="3"/>
  <c r="K124" i="3"/>
  <c r="L124" i="3" s="1"/>
  <c r="O124" i="3"/>
  <c r="K134" i="3"/>
  <c r="L134" i="3" s="1"/>
  <c r="O134" i="3"/>
  <c r="L142" i="3"/>
  <c r="O142" i="3"/>
  <c r="K16" i="3"/>
  <c r="L16" i="3" s="1"/>
  <c r="O16" i="3"/>
  <c r="K46" i="3"/>
  <c r="L46" i="3" s="1"/>
  <c r="O46" i="3"/>
  <c r="K54" i="3"/>
  <c r="L54" i="3" s="1"/>
  <c r="O54" i="3"/>
  <c r="K64" i="3"/>
  <c r="L64" i="3" s="1"/>
  <c r="O64" i="3"/>
  <c r="K98" i="3"/>
  <c r="L98" i="3" s="1"/>
  <c r="O98" i="3"/>
  <c r="K108" i="3"/>
  <c r="L108" i="3" s="1"/>
  <c r="O108" i="3"/>
  <c r="K116" i="3"/>
  <c r="L116" i="3" s="1"/>
  <c r="O116" i="3"/>
  <c r="K74" i="3"/>
  <c r="L74" i="3" s="1"/>
  <c r="O74" i="3"/>
  <c r="P21" i="3"/>
  <c r="P51" i="3"/>
  <c r="P65" i="3"/>
  <c r="P79" i="3"/>
  <c r="P89" i="3"/>
  <c r="P99" i="3"/>
  <c r="P109" i="3"/>
  <c r="S109" i="3" s="1"/>
  <c r="B107" i="4" s="1"/>
  <c r="P133" i="3"/>
  <c r="S133" i="3" s="1"/>
  <c r="B131" i="4" s="1"/>
  <c r="P141" i="3"/>
  <c r="P61" i="3"/>
  <c r="S61" i="3" s="1"/>
  <c r="B59" i="4" s="1"/>
  <c r="T178" i="3" l="1"/>
  <c r="C176" i="4" s="1"/>
  <c r="S158" i="3"/>
  <c r="B156" i="4" s="1"/>
  <c r="T149" i="3"/>
  <c r="C147" i="4" s="1"/>
  <c r="P160" i="3"/>
  <c r="T160" i="3" s="1"/>
  <c r="C158" i="4" s="1"/>
  <c r="T177" i="3"/>
  <c r="C175" i="4" s="1"/>
  <c r="AB104" i="3"/>
  <c r="AC104" i="3" s="1"/>
  <c r="E102" i="4" s="1"/>
  <c r="N203" i="3"/>
  <c r="O203" i="3" s="1"/>
  <c r="N203" i="4"/>
  <c r="O203" i="4" s="1"/>
  <c r="AB158" i="3"/>
  <c r="AC158" i="3" s="1"/>
  <c r="E156" i="4" s="1"/>
  <c r="AB168" i="3"/>
  <c r="AC168" i="3" s="1"/>
  <c r="E166" i="4" s="1"/>
  <c r="AB173" i="3"/>
  <c r="AC173" i="3" s="1"/>
  <c r="E171" i="4" s="1"/>
  <c r="N195" i="4"/>
  <c r="O195" i="4" s="1"/>
  <c r="N195" i="3"/>
  <c r="O195" i="3" s="1"/>
  <c r="T192" i="3"/>
  <c r="C190" i="4" s="1"/>
  <c r="P180" i="3"/>
  <c r="T180" i="3" s="1"/>
  <c r="C178" i="4" s="1"/>
  <c r="AB102" i="3"/>
  <c r="AC102" i="3" s="1"/>
  <c r="E100" i="4" s="1"/>
  <c r="N201" i="4"/>
  <c r="O201" i="4" s="1"/>
  <c r="N201" i="3"/>
  <c r="O201" i="3" s="1"/>
  <c r="AB99" i="3"/>
  <c r="AC99" i="3" s="1"/>
  <c r="E97" i="4" s="1"/>
  <c r="N198" i="4"/>
  <c r="O198" i="4" s="1"/>
  <c r="N198" i="3"/>
  <c r="O198" i="3" s="1"/>
  <c r="AB98" i="3"/>
  <c r="AC98" i="3" s="1"/>
  <c r="E96" i="4" s="1"/>
  <c r="N197" i="4"/>
  <c r="O197" i="4" s="1"/>
  <c r="N197" i="3"/>
  <c r="O197" i="3" s="1"/>
  <c r="S181" i="3"/>
  <c r="B179" i="4" s="1"/>
  <c r="AB97" i="3"/>
  <c r="AC97" i="3" s="1"/>
  <c r="E95" i="4" s="1"/>
  <c r="N196" i="4"/>
  <c r="O196" i="4" s="1"/>
  <c r="N196" i="3"/>
  <c r="O196" i="3" s="1"/>
  <c r="AB105" i="3"/>
  <c r="AC105" i="3" s="1"/>
  <c r="E103" i="4" s="1"/>
  <c r="N204" i="4"/>
  <c r="O204" i="4" s="1"/>
  <c r="N204" i="3"/>
  <c r="O204" i="3" s="1"/>
  <c r="AB101" i="3"/>
  <c r="AC101" i="3" s="1"/>
  <c r="E99" i="4" s="1"/>
  <c r="N200" i="4"/>
  <c r="O200" i="4" s="1"/>
  <c r="N200" i="3"/>
  <c r="O200" i="3" s="1"/>
  <c r="AB100" i="3"/>
  <c r="AC100" i="3" s="1"/>
  <c r="E98" i="4" s="1"/>
  <c r="N199" i="3"/>
  <c r="O199" i="3" s="1"/>
  <c r="N199" i="4"/>
  <c r="O199" i="4" s="1"/>
  <c r="AB167" i="3"/>
  <c r="AC167" i="3" s="1"/>
  <c r="E165" i="4" s="1"/>
  <c r="S189" i="3"/>
  <c r="B187" i="4" s="1"/>
  <c r="P164" i="3"/>
  <c r="T164" i="3" s="1"/>
  <c r="C162" i="4" s="1"/>
  <c r="S47" i="3"/>
  <c r="B45" i="4" s="1"/>
  <c r="P173" i="3"/>
  <c r="P159" i="3"/>
  <c r="T159" i="3" s="1"/>
  <c r="C157" i="4" s="1"/>
  <c r="P183" i="3"/>
  <c r="P170" i="3"/>
  <c r="P176" i="3"/>
  <c r="P163" i="3"/>
  <c r="P169" i="3"/>
  <c r="P179" i="3"/>
  <c r="S159" i="3"/>
  <c r="B157" i="4" s="1"/>
  <c r="T187" i="3"/>
  <c r="C185" i="4" s="1"/>
  <c r="S160" i="3"/>
  <c r="B158" i="4" s="1"/>
  <c r="S180" i="3"/>
  <c r="B178" i="4" s="1"/>
  <c r="P184" i="3"/>
  <c r="P155" i="3"/>
  <c r="S155" i="3" s="1"/>
  <c r="B153" i="4" s="1"/>
  <c r="AB142" i="3"/>
  <c r="AC142" i="3" s="1"/>
  <c r="E140" i="4" s="1"/>
  <c r="P150" i="3"/>
  <c r="T150" i="3" s="1"/>
  <c r="C148" i="4" s="1"/>
  <c r="P151" i="3"/>
  <c r="T151" i="3" s="1"/>
  <c r="C149" i="4" s="1"/>
  <c r="T11" i="3"/>
  <c r="C9" i="4" s="1"/>
  <c r="P146" i="3"/>
  <c r="T146" i="3" s="1"/>
  <c r="C144" i="4" s="1"/>
  <c r="P152" i="3"/>
  <c r="T152" i="3" s="1"/>
  <c r="C150" i="4" s="1"/>
  <c r="P148" i="3"/>
  <c r="T148" i="3" s="1"/>
  <c r="C146" i="4" s="1"/>
  <c r="AB134" i="3"/>
  <c r="AC134" i="3" s="1"/>
  <c r="E132" i="4" s="1"/>
  <c r="T34" i="3"/>
  <c r="C32" i="4" s="1"/>
  <c r="P147" i="3"/>
  <c r="S148" i="3"/>
  <c r="B146" i="4" s="1"/>
  <c r="P154" i="3"/>
  <c r="T12" i="3"/>
  <c r="C10" i="4" s="1"/>
  <c r="T41" i="3"/>
  <c r="C39" i="4" s="1"/>
  <c r="S27" i="3"/>
  <c r="B25" i="4" s="1"/>
  <c r="T38" i="3"/>
  <c r="C36" i="4" s="1"/>
  <c r="T22" i="3"/>
  <c r="C20" i="4" s="1"/>
  <c r="S28" i="3"/>
  <c r="B26" i="4" s="1"/>
  <c r="P125" i="3"/>
  <c r="T125" i="3" s="1"/>
  <c r="C123" i="4" s="1"/>
  <c r="P105" i="3"/>
  <c r="S105" i="3" s="1"/>
  <c r="B103" i="4" s="1"/>
  <c r="P87" i="3"/>
  <c r="T87" i="3" s="1"/>
  <c r="C85" i="4" s="1"/>
  <c r="P67" i="3"/>
  <c r="T67" i="3" s="1"/>
  <c r="C65" i="4" s="1"/>
  <c r="P49" i="3"/>
  <c r="S49" i="3" s="1"/>
  <c r="B47" i="4" s="1"/>
  <c r="P29" i="3"/>
  <c r="T29" i="3" s="1"/>
  <c r="C27" i="4" s="1"/>
  <c r="P9" i="3"/>
  <c r="S9" i="3" s="1"/>
  <c r="B7" i="4" s="1"/>
  <c r="P26" i="3"/>
  <c r="S26" i="3" s="1"/>
  <c r="B24" i="4" s="1"/>
  <c r="P135" i="3"/>
  <c r="T135" i="3" s="1"/>
  <c r="C133" i="4" s="1"/>
  <c r="P115" i="3"/>
  <c r="T115" i="3" s="1"/>
  <c r="C113" i="4" s="1"/>
  <c r="P97" i="3"/>
  <c r="S97" i="3" s="1"/>
  <c r="B95" i="4" s="1"/>
  <c r="P77" i="3"/>
  <c r="S77" i="3" s="1"/>
  <c r="B75" i="4" s="1"/>
  <c r="P57" i="3"/>
  <c r="T57" i="3" s="1"/>
  <c r="C55" i="4" s="1"/>
  <c r="P39" i="3"/>
  <c r="S39" i="3" s="1"/>
  <c r="B37" i="4" s="1"/>
  <c r="P19" i="3"/>
  <c r="T19" i="3" s="1"/>
  <c r="C17" i="4" s="1"/>
  <c r="P78" i="3"/>
  <c r="S78" i="3" s="1"/>
  <c r="B76" i="4" s="1"/>
  <c r="T37" i="3"/>
  <c r="C35" i="4" s="1"/>
  <c r="P129" i="3"/>
  <c r="T129" i="3" s="1"/>
  <c r="C127" i="4" s="1"/>
  <c r="P111" i="3"/>
  <c r="T111" i="3" s="1"/>
  <c r="C109" i="4" s="1"/>
  <c r="P91" i="3"/>
  <c r="T91" i="3" s="1"/>
  <c r="C89" i="4" s="1"/>
  <c r="P73" i="3"/>
  <c r="S73" i="3" s="1"/>
  <c r="B71" i="4" s="1"/>
  <c r="P53" i="3"/>
  <c r="T53" i="3" s="1"/>
  <c r="C51" i="4" s="1"/>
  <c r="P35" i="3"/>
  <c r="S35" i="3" s="1"/>
  <c r="B33" i="4" s="1"/>
  <c r="P13" i="3"/>
  <c r="S13" i="3" s="1"/>
  <c r="B11" i="4" s="1"/>
  <c r="P122" i="3"/>
  <c r="S122" i="3" s="1"/>
  <c r="B120" i="4" s="1"/>
  <c r="P36" i="3"/>
  <c r="T36" i="3" s="1"/>
  <c r="C34" i="4" s="1"/>
  <c r="P84" i="3"/>
  <c r="S84" i="3" s="1"/>
  <c r="B82" i="4" s="1"/>
  <c r="P112" i="3"/>
  <c r="S112" i="3" s="1"/>
  <c r="B110" i="4" s="1"/>
  <c r="P68" i="3"/>
  <c r="S68" i="3" s="1"/>
  <c r="B66" i="4" s="1"/>
  <c r="P50" i="3"/>
  <c r="T50" i="3" s="1"/>
  <c r="C48" i="4" s="1"/>
  <c r="P10" i="3"/>
  <c r="S10" i="3" s="1"/>
  <c r="B8" i="4" s="1"/>
  <c r="P126" i="3"/>
  <c r="S126" i="3" s="1"/>
  <c r="B124" i="4" s="1"/>
  <c r="P128" i="3"/>
  <c r="T128" i="3" s="1"/>
  <c r="C126" i="4" s="1"/>
  <c r="P110" i="3"/>
  <c r="S110" i="3" s="1"/>
  <c r="B108" i="4" s="1"/>
  <c r="P90" i="3"/>
  <c r="T90" i="3" s="1"/>
  <c r="C88" i="4" s="1"/>
  <c r="P72" i="3"/>
  <c r="S72" i="3" s="1"/>
  <c r="B70" i="4" s="1"/>
  <c r="P52" i="3"/>
  <c r="S52" i="3" s="1"/>
  <c r="B50" i="4" s="1"/>
  <c r="P139" i="3"/>
  <c r="S139" i="3" s="1"/>
  <c r="B137" i="4" s="1"/>
  <c r="P121" i="3"/>
  <c r="S121" i="3" s="1"/>
  <c r="B119" i="4" s="1"/>
  <c r="P101" i="3"/>
  <c r="S101" i="3" s="1"/>
  <c r="B99" i="4" s="1"/>
  <c r="P81" i="3"/>
  <c r="S81" i="3" s="1"/>
  <c r="B79" i="4" s="1"/>
  <c r="P63" i="3"/>
  <c r="S63" i="3" s="1"/>
  <c r="B61" i="4" s="1"/>
  <c r="P45" i="3"/>
  <c r="S45" i="3" s="1"/>
  <c r="B43" i="4" s="1"/>
  <c r="P25" i="3"/>
  <c r="S25" i="3" s="1"/>
  <c r="B23" i="4" s="1"/>
  <c r="P113" i="3"/>
  <c r="T113" i="3" s="1"/>
  <c r="C111" i="4" s="1"/>
  <c r="P92" i="3"/>
  <c r="T92" i="3" s="1"/>
  <c r="C90" i="4" s="1"/>
  <c r="P30" i="3"/>
  <c r="S30" i="3" s="1"/>
  <c r="B28" i="4" s="1"/>
  <c r="P127" i="3"/>
  <c r="S127" i="3" s="1"/>
  <c r="B125" i="4" s="1"/>
  <c r="P140" i="3"/>
  <c r="S140" i="3" s="1"/>
  <c r="B138" i="4" s="1"/>
  <c r="P102" i="3"/>
  <c r="S102" i="3" s="1"/>
  <c r="B100" i="4" s="1"/>
  <c r="P60" i="3"/>
  <c r="S60" i="3" s="1"/>
  <c r="B58" i="4" s="1"/>
  <c r="P20" i="3"/>
  <c r="S20" i="3" s="1"/>
  <c r="B18" i="4" s="1"/>
  <c r="P117" i="3"/>
  <c r="S117" i="3" s="1"/>
  <c r="B115" i="4" s="1"/>
  <c r="P138" i="3"/>
  <c r="T138" i="3" s="1"/>
  <c r="C136" i="4" s="1"/>
  <c r="P120" i="3"/>
  <c r="S120" i="3" s="1"/>
  <c r="B118" i="4" s="1"/>
  <c r="P100" i="3"/>
  <c r="S100" i="3" s="1"/>
  <c r="B98" i="4" s="1"/>
  <c r="P80" i="3"/>
  <c r="T80" i="3" s="1"/>
  <c r="C78" i="4" s="1"/>
  <c r="P62" i="3"/>
  <c r="T62" i="3" s="1"/>
  <c r="C60" i="4" s="1"/>
  <c r="P44" i="3"/>
  <c r="S44" i="3" s="1"/>
  <c r="B42" i="4" s="1"/>
  <c r="T65" i="3"/>
  <c r="C63" i="4" s="1"/>
  <c r="S65" i="3"/>
  <c r="B63" i="4" s="1"/>
  <c r="T79" i="3"/>
  <c r="C77" i="4" s="1"/>
  <c r="S79" i="3"/>
  <c r="B77" i="4" s="1"/>
  <c r="T136" i="3"/>
  <c r="C134" i="4" s="1"/>
  <c r="S136" i="3"/>
  <c r="B134" i="4" s="1"/>
  <c r="T137" i="3"/>
  <c r="C135" i="4" s="1"/>
  <c r="S137" i="3"/>
  <c r="B135" i="4" s="1"/>
  <c r="T40" i="3"/>
  <c r="C38" i="4" s="1"/>
  <c r="S40" i="3"/>
  <c r="B38" i="4" s="1"/>
  <c r="P74" i="3"/>
  <c r="P108" i="3"/>
  <c r="S108" i="3" s="1"/>
  <c r="B106" i="4" s="1"/>
  <c r="P64" i="3"/>
  <c r="P46" i="3"/>
  <c r="P142" i="3"/>
  <c r="P124" i="3"/>
  <c r="P104" i="3"/>
  <c r="P86" i="3"/>
  <c r="P66" i="3"/>
  <c r="P48" i="3"/>
  <c r="S141" i="3"/>
  <c r="B139" i="4" s="1"/>
  <c r="T141" i="3"/>
  <c r="C139" i="4" s="1"/>
  <c r="S129" i="3"/>
  <c r="B127" i="4" s="1"/>
  <c r="T35" i="3"/>
  <c r="C33" i="4" s="1"/>
  <c r="T13" i="3"/>
  <c r="C11" i="4" s="1"/>
  <c r="T122" i="3"/>
  <c r="C120" i="4" s="1"/>
  <c r="S75" i="3"/>
  <c r="B73" i="4" s="1"/>
  <c r="T75" i="3"/>
  <c r="C73" i="4" s="1"/>
  <c r="S93" i="3"/>
  <c r="B91" i="4" s="1"/>
  <c r="T93" i="3"/>
  <c r="C91" i="4" s="1"/>
  <c r="T31" i="3"/>
  <c r="C29" i="4" s="1"/>
  <c r="S31" i="3"/>
  <c r="B29" i="4" s="1"/>
  <c r="T52" i="3"/>
  <c r="C50" i="4" s="1"/>
  <c r="T89" i="3"/>
  <c r="C87" i="4" s="1"/>
  <c r="S89" i="3"/>
  <c r="B87" i="4" s="1"/>
  <c r="T21" i="3"/>
  <c r="C19" i="4" s="1"/>
  <c r="S21" i="3"/>
  <c r="B19" i="4" s="1"/>
  <c r="S99" i="3"/>
  <c r="B97" i="4" s="1"/>
  <c r="T99" i="3"/>
  <c r="C97" i="4" s="1"/>
  <c r="S51" i="3"/>
  <c r="B49" i="4" s="1"/>
  <c r="T51" i="3"/>
  <c r="C49" i="4" s="1"/>
  <c r="T103" i="3"/>
  <c r="C101" i="4" s="1"/>
  <c r="S103" i="3"/>
  <c r="B101" i="4" s="1"/>
  <c r="T55" i="3"/>
  <c r="C53" i="4" s="1"/>
  <c r="S55" i="3"/>
  <c r="B53" i="4" s="1"/>
  <c r="P116" i="3"/>
  <c r="P98" i="3"/>
  <c r="P54" i="3"/>
  <c r="P16" i="3"/>
  <c r="S16" i="3" s="1"/>
  <c r="B14" i="4" s="1"/>
  <c r="P134" i="3"/>
  <c r="P114" i="3"/>
  <c r="P96" i="3"/>
  <c r="S96" i="3" s="1"/>
  <c r="B94" i="4" s="1"/>
  <c r="P76" i="3"/>
  <c r="P56" i="3"/>
  <c r="P88" i="3"/>
  <c r="S123" i="3"/>
  <c r="B121" i="4" s="1"/>
  <c r="T123" i="3"/>
  <c r="C121" i="4" s="1"/>
  <c r="S69" i="3"/>
  <c r="B67" i="4" s="1"/>
  <c r="T69" i="3"/>
  <c r="C67" i="4" s="1"/>
  <c r="S57" i="3"/>
  <c r="B55" i="4" s="1"/>
  <c r="T100" i="3" l="1"/>
  <c r="C98" i="4" s="1"/>
  <c r="T112" i="3"/>
  <c r="C110" i="4" s="1"/>
  <c r="S151" i="3"/>
  <c r="B149" i="4" s="1"/>
  <c r="S164" i="3"/>
  <c r="B162" i="4" s="1"/>
  <c r="S150" i="3"/>
  <c r="B148" i="4" s="1"/>
  <c r="T173" i="3"/>
  <c r="C171" i="4" s="1"/>
  <c r="S173" i="3"/>
  <c r="B171" i="4" s="1"/>
  <c r="T179" i="3"/>
  <c r="C177" i="4" s="1"/>
  <c r="S179" i="3"/>
  <c r="B177" i="4" s="1"/>
  <c r="S125" i="3"/>
  <c r="B123" i="4" s="1"/>
  <c r="T155" i="3"/>
  <c r="C153" i="4" s="1"/>
  <c r="T176" i="3"/>
  <c r="C174" i="4" s="1"/>
  <c r="S176" i="3"/>
  <c r="B174" i="4" s="1"/>
  <c r="T183" i="3"/>
  <c r="C181" i="4" s="1"/>
  <c r="S183" i="3"/>
  <c r="B181" i="4" s="1"/>
  <c r="T169" i="3"/>
  <c r="C167" i="4" s="1"/>
  <c r="S169" i="3"/>
  <c r="B167" i="4" s="1"/>
  <c r="T163" i="3"/>
  <c r="C161" i="4" s="1"/>
  <c r="S163" i="3"/>
  <c r="B161" i="4" s="1"/>
  <c r="T170" i="3"/>
  <c r="C168" i="4" s="1"/>
  <c r="S170" i="3"/>
  <c r="B168" i="4" s="1"/>
  <c r="S80" i="3"/>
  <c r="B78" i="4" s="1"/>
  <c r="T49" i="3"/>
  <c r="C47" i="4" s="1"/>
  <c r="S135" i="3"/>
  <c r="B133" i="4" s="1"/>
  <c r="T184" i="3"/>
  <c r="C182" i="4" s="1"/>
  <c r="S184" i="3"/>
  <c r="B182" i="4" s="1"/>
  <c r="S115" i="3"/>
  <c r="B113" i="4" s="1"/>
  <c r="S67" i="3"/>
  <c r="B65" i="4" s="1"/>
  <c r="S146" i="3"/>
  <c r="B144" i="4" s="1"/>
  <c r="S53" i="3"/>
  <c r="B51" i="4" s="1"/>
  <c r="S152" i="3"/>
  <c r="B150" i="4" s="1"/>
  <c r="S19" i="3"/>
  <c r="B17" i="4" s="1"/>
  <c r="S62" i="3"/>
  <c r="B60" i="4" s="1"/>
  <c r="S29" i="3"/>
  <c r="B27" i="4" s="1"/>
  <c r="T105" i="3"/>
  <c r="C103" i="4" s="1"/>
  <c r="T30" i="3"/>
  <c r="C28" i="4" s="1"/>
  <c r="T9" i="3"/>
  <c r="C7" i="4" s="1"/>
  <c r="S87" i="3"/>
  <c r="B85" i="4" s="1"/>
  <c r="T10" i="3"/>
  <c r="C8" i="4" s="1"/>
  <c r="S147" i="3"/>
  <c r="B145" i="4" s="1"/>
  <c r="T147" i="3"/>
  <c r="C145" i="4" s="1"/>
  <c r="S154" i="3"/>
  <c r="B152" i="4" s="1"/>
  <c r="T154" i="3"/>
  <c r="C152" i="4" s="1"/>
  <c r="T77" i="3"/>
  <c r="C75" i="4" s="1"/>
  <c r="T63" i="3"/>
  <c r="C61" i="4" s="1"/>
  <c r="T39" i="3"/>
  <c r="C37" i="4" s="1"/>
  <c r="T20" i="3"/>
  <c r="C18" i="4" s="1"/>
  <c r="T78" i="3"/>
  <c r="C76" i="4" s="1"/>
  <c r="S138" i="3"/>
  <c r="B136" i="4" s="1"/>
  <c r="T139" i="3"/>
  <c r="C137" i="4" s="1"/>
  <c r="S50" i="3"/>
  <c r="B48" i="4" s="1"/>
  <c r="T110" i="3"/>
  <c r="C108" i="4" s="1"/>
  <c r="T102" i="3"/>
  <c r="C100" i="4" s="1"/>
  <c r="T101" i="3"/>
  <c r="C99" i="4" s="1"/>
  <c r="S92" i="3"/>
  <c r="B90" i="4" s="1"/>
  <c r="S36" i="3"/>
  <c r="B34" i="4" s="1"/>
  <c r="T81" i="3"/>
  <c r="C79" i="4" s="1"/>
  <c r="S111" i="3"/>
  <c r="B109" i="4" s="1"/>
  <c r="T117" i="3"/>
  <c r="C115" i="4" s="1"/>
  <c r="T140" i="3"/>
  <c r="C138" i="4" s="1"/>
  <c r="S113" i="3"/>
  <c r="B111" i="4" s="1"/>
  <c r="S128" i="3"/>
  <c r="B126" i="4" s="1"/>
  <c r="T68" i="3"/>
  <c r="C66" i="4" s="1"/>
  <c r="T127" i="3"/>
  <c r="C125" i="4" s="1"/>
  <c r="T126" i="3"/>
  <c r="C124" i="4" s="1"/>
  <c r="S91" i="3"/>
  <c r="B89" i="4" s="1"/>
  <c r="S90" i="3"/>
  <c r="B88" i="4" s="1"/>
  <c r="T56" i="3"/>
  <c r="C54" i="4" s="1"/>
  <c r="S56" i="3"/>
  <c r="B54" i="4" s="1"/>
  <c r="S134" i="3"/>
  <c r="B132" i="4" s="1"/>
  <c r="T134" i="3"/>
  <c r="C132" i="4" s="1"/>
  <c r="S116" i="3"/>
  <c r="B114" i="4" s="1"/>
  <c r="T116" i="3"/>
  <c r="C114" i="4" s="1"/>
  <c r="T104" i="3"/>
  <c r="C102" i="4" s="1"/>
  <c r="S104" i="3"/>
  <c r="B102" i="4" s="1"/>
  <c r="T64" i="3"/>
  <c r="C62" i="4" s="1"/>
  <c r="S64" i="3"/>
  <c r="B62" i="4" s="1"/>
  <c r="T88" i="3"/>
  <c r="C86" i="4" s="1"/>
  <c r="S88" i="3"/>
  <c r="B86" i="4" s="1"/>
  <c r="T114" i="3"/>
  <c r="C112" i="4" s="1"/>
  <c r="S114" i="3"/>
  <c r="B112" i="4" s="1"/>
  <c r="S98" i="3"/>
  <c r="B96" i="4" s="1"/>
  <c r="T98" i="3"/>
  <c r="C96" i="4" s="1"/>
  <c r="S86" i="3"/>
  <c r="B84" i="4" s="1"/>
  <c r="T86" i="3"/>
  <c r="C84" i="4" s="1"/>
  <c r="T46" i="3"/>
  <c r="C44" i="4" s="1"/>
  <c r="S46" i="3"/>
  <c r="B44" i="4" s="1"/>
  <c r="T54" i="3"/>
  <c r="C52" i="4" s="1"/>
  <c r="S54" i="3"/>
  <c r="B52" i="4" s="1"/>
  <c r="T66" i="3"/>
  <c r="C64" i="4" s="1"/>
  <c r="S66" i="3"/>
  <c r="B64" i="4" s="1"/>
  <c r="S142" i="3"/>
  <c r="B140" i="4" s="1"/>
  <c r="T142" i="3"/>
  <c r="C140" i="4" s="1"/>
  <c r="S74" i="3"/>
  <c r="B72" i="4" s="1"/>
  <c r="T74" i="3"/>
  <c r="C72" i="4" s="1"/>
  <c r="S76" i="3"/>
  <c r="B74" i="4" s="1"/>
  <c r="T76" i="3"/>
  <c r="C74" i="4" s="1"/>
  <c r="T48" i="3"/>
  <c r="C46" i="4" s="1"/>
  <c r="S48" i="3"/>
  <c r="B46" i="4" s="1"/>
  <c r="S124" i="3"/>
  <c r="B122" i="4" s="1"/>
  <c r="T124" i="3"/>
  <c r="C122" i="4" s="1"/>
</calcChain>
</file>

<file path=xl/sharedStrings.xml><?xml version="1.0" encoding="utf-8"?>
<sst xmlns="http://schemas.openxmlformats.org/spreadsheetml/2006/main" count="391" uniqueCount="183">
  <si>
    <t>Datum</t>
  </si>
  <si>
    <t>B</t>
  </si>
  <si>
    <t>F</t>
  </si>
  <si>
    <r>
      <t>[Pa</t>
    </r>
    <r>
      <rPr>
        <vertAlign val="superscript"/>
        <sz val="11"/>
        <color theme="1"/>
        <rFont val="Calibri"/>
        <family val="2"/>
        <scheme val="minor"/>
      </rPr>
      <t>0,5</t>
    </r>
    <r>
      <rPr>
        <sz val="11"/>
        <color theme="1"/>
        <rFont val="Calibri"/>
        <family val="2"/>
        <scheme val="minor"/>
      </rPr>
      <t>]</t>
    </r>
  </si>
  <si>
    <t>[m³/(m²*h)]</t>
  </si>
  <si>
    <t>[°C]</t>
  </si>
  <si>
    <t>[mbar]</t>
  </si>
  <si>
    <t>[m³/h]</t>
  </si>
  <si>
    <t>[Liter]</t>
  </si>
  <si>
    <t>[mm]</t>
  </si>
  <si>
    <t>[%]</t>
  </si>
  <si>
    <r>
      <t>T</t>
    </r>
    <r>
      <rPr>
        <b/>
        <vertAlign val="subscript"/>
        <sz val="12"/>
        <color theme="1"/>
        <rFont val="Calibri"/>
        <family val="2"/>
        <scheme val="minor"/>
      </rPr>
      <t>G,in</t>
    </r>
  </si>
  <si>
    <r>
      <t>T</t>
    </r>
    <r>
      <rPr>
        <b/>
        <vertAlign val="subscript"/>
        <sz val="12"/>
        <color theme="1"/>
        <rFont val="Calibri"/>
        <family val="2"/>
        <scheme val="minor"/>
      </rPr>
      <t>K450</t>
    </r>
  </si>
  <si>
    <r>
      <t>T</t>
    </r>
    <r>
      <rPr>
        <b/>
        <vertAlign val="subscript"/>
        <sz val="12"/>
        <color theme="1"/>
        <rFont val="Calibri"/>
        <family val="2"/>
        <scheme val="minor"/>
      </rPr>
      <t>K600</t>
    </r>
  </si>
  <si>
    <r>
      <t>T</t>
    </r>
    <r>
      <rPr>
        <b/>
        <vertAlign val="subscript"/>
        <sz val="12"/>
        <color theme="1"/>
        <rFont val="Calibri"/>
        <family val="2"/>
        <scheme val="minor"/>
      </rPr>
      <t>Sumpf,450</t>
    </r>
  </si>
  <si>
    <r>
      <t>T</t>
    </r>
    <r>
      <rPr>
        <b/>
        <vertAlign val="subscript"/>
        <sz val="12"/>
        <color theme="1"/>
        <rFont val="Calibri"/>
        <family val="2"/>
        <scheme val="minor"/>
      </rPr>
      <t>Sumpf,600</t>
    </r>
  </si>
  <si>
    <r>
      <t>p</t>
    </r>
    <r>
      <rPr>
        <b/>
        <vertAlign val="subscript"/>
        <sz val="12"/>
        <color theme="1"/>
        <rFont val="Calibri"/>
        <family val="2"/>
        <scheme val="minor"/>
      </rPr>
      <t>stat,450</t>
    </r>
  </si>
  <si>
    <r>
      <t>p</t>
    </r>
    <r>
      <rPr>
        <b/>
        <vertAlign val="subscript"/>
        <sz val="12"/>
        <color theme="1"/>
        <rFont val="Calibri"/>
        <family val="2"/>
        <scheme val="minor"/>
      </rPr>
      <t>stat,600</t>
    </r>
  </si>
  <si>
    <r>
      <t>V</t>
    </r>
    <r>
      <rPr>
        <b/>
        <vertAlign val="subscript"/>
        <sz val="12"/>
        <color theme="1"/>
        <rFont val="Calibri"/>
        <family val="2"/>
        <scheme val="minor"/>
      </rPr>
      <t>staugitter</t>
    </r>
  </si>
  <si>
    <r>
      <t>V</t>
    </r>
    <r>
      <rPr>
        <b/>
        <vertAlign val="subscript"/>
        <sz val="12"/>
        <color theme="1"/>
        <rFont val="Calibri"/>
        <family val="2"/>
        <scheme val="minor"/>
      </rPr>
      <t>Flexim</t>
    </r>
  </si>
  <si>
    <r>
      <t>V</t>
    </r>
    <r>
      <rPr>
        <b/>
        <vertAlign val="subscript"/>
        <sz val="12"/>
        <color theme="1"/>
        <rFont val="Calibri"/>
        <family val="2"/>
        <scheme val="minor"/>
      </rPr>
      <t>L,K450</t>
    </r>
  </si>
  <si>
    <r>
      <t>V</t>
    </r>
    <r>
      <rPr>
        <b/>
        <vertAlign val="subscript"/>
        <sz val="12"/>
        <color theme="1"/>
        <rFont val="Calibri"/>
        <family val="2"/>
        <scheme val="minor"/>
      </rPr>
      <t>L,K600</t>
    </r>
  </si>
  <si>
    <r>
      <t>Δp</t>
    </r>
    <r>
      <rPr>
        <b/>
        <vertAlign val="subscript"/>
        <sz val="12"/>
        <color theme="1"/>
        <rFont val="Calibri"/>
        <family val="2"/>
      </rPr>
      <t>K450</t>
    </r>
  </si>
  <si>
    <r>
      <t>Δp</t>
    </r>
    <r>
      <rPr>
        <b/>
        <vertAlign val="subscript"/>
        <sz val="12"/>
        <color theme="1"/>
        <rFont val="Calibri"/>
        <family val="2"/>
      </rPr>
      <t>K600</t>
    </r>
  </si>
  <si>
    <r>
      <t>ϕ</t>
    </r>
    <r>
      <rPr>
        <b/>
        <vertAlign val="subscript"/>
        <sz val="12"/>
        <color theme="1"/>
        <rFont val="Calibri"/>
        <family val="2"/>
      </rPr>
      <t>Kolo</t>
    </r>
  </si>
  <si>
    <r>
      <t>T</t>
    </r>
    <r>
      <rPr>
        <b/>
        <vertAlign val="subscript"/>
        <sz val="12"/>
        <color theme="1"/>
        <rFont val="Calibri"/>
        <family val="2"/>
      </rPr>
      <t>Kolo</t>
    </r>
  </si>
  <si>
    <r>
      <t>p</t>
    </r>
    <r>
      <rPr>
        <b/>
        <vertAlign val="subscript"/>
        <sz val="12"/>
        <color theme="1"/>
        <rFont val="Calibri"/>
        <family val="2"/>
      </rPr>
      <t>Umg</t>
    </r>
  </si>
  <si>
    <r>
      <t>ϕ</t>
    </r>
    <r>
      <rPr>
        <b/>
        <vertAlign val="subscript"/>
        <sz val="12"/>
        <color theme="1"/>
        <rFont val="Calibri"/>
        <family val="2"/>
      </rPr>
      <t>Umg</t>
    </r>
  </si>
  <si>
    <r>
      <t>T</t>
    </r>
    <r>
      <rPr>
        <b/>
        <vertAlign val="subscript"/>
        <sz val="12"/>
        <color theme="1"/>
        <rFont val="Calibri"/>
        <family val="2"/>
      </rPr>
      <t>Umg</t>
    </r>
  </si>
  <si>
    <r>
      <t>H</t>
    </r>
    <r>
      <rPr>
        <b/>
        <vertAlign val="subscript"/>
        <sz val="12"/>
        <color theme="1"/>
        <rFont val="Calibri"/>
        <family val="2"/>
        <scheme val="minor"/>
      </rPr>
      <t>Kolo-Sumpf</t>
    </r>
  </si>
  <si>
    <r>
      <t>H</t>
    </r>
    <r>
      <rPr>
        <b/>
        <vertAlign val="subscript"/>
        <sz val="12"/>
        <color theme="1"/>
        <rFont val="Calibri"/>
        <family val="2"/>
      </rPr>
      <t>Kolo,Start</t>
    </r>
  </si>
  <si>
    <r>
      <t>H</t>
    </r>
    <r>
      <rPr>
        <b/>
        <vertAlign val="subscript"/>
        <sz val="12"/>
        <color theme="1"/>
        <rFont val="Calibri"/>
        <family val="2"/>
      </rPr>
      <t>Kolo,Ende</t>
    </r>
  </si>
  <si>
    <t>88,6nach 3 Linien</t>
  </si>
  <si>
    <t>Mitarbeiter</t>
  </si>
  <si>
    <t>Füllkörper-, Packungs, Kolonneninformationen</t>
  </si>
  <si>
    <t>Bezeichnung</t>
  </si>
  <si>
    <t>Höhe</t>
  </si>
  <si>
    <t>Hiflow Plus #2</t>
  </si>
  <si>
    <t>nachmessen</t>
  </si>
  <si>
    <t>Kolonnendurchmesser</t>
  </si>
  <si>
    <t>mm</t>
  </si>
  <si>
    <t>m</t>
  </si>
  <si>
    <t>Kolonnenquerschnitt:</t>
  </si>
  <si>
    <t>m²</t>
  </si>
  <si>
    <r>
      <t xml:space="preserve">Höhendifferenz </t>
    </r>
    <r>
      <rPr>
        <b/>
        <sz val="12"/>
        <color theme="1"/>
        <rFont val="Calibri"/>
        <family val="2"/>
      </rPr>
      <t>Δp</t>
    </r>
    <r>
      <rPr>
        <b/>
        <vertAlign val="subscript"/>
        <sz val="12"/>
        <color theme="1"/>
        <rFont val="Calibri"/>
        <family val="2"/>
      </rPr>
      <t>K450</t>
    </r>
  </si>
  <si>
    <t>Sandro; Georg</t>
  </si>
  <si>
    <t>verwendete FK-Verteiler:</t>
  </si>
  <si>
    <t>10-60; 30-120</t>
  </si>
  <si>
    <t>[m²]</t>
  </si>
  <si>
    <t>[m]</t>
  </si>
  <si>
    <t>PP-Schuss 2m</t>
  </si>
  <si>
    <t>Bezeichnung:</t>
  </si>
  <si>
    <t>Durchmesser:</t>
  </si>
  <si>
    <t>Querschnitt:</t>
  </si>
  <si>
    <t>[-]</t>
  </si>
  <si>
    <r>
      <t>V</t>
    </r>
    <r>
      <rPr>
        <b/>
        <vertAlign val="subscript"/>
        <sz val="12"/>
        <color theme="1"/>
        <rFont val="Calibri"/>
        <family val="2"/>
        <scheme val="minor"/>
      </rPr>
      <t>Stau,real</t>
    </r>
  </si>
  <si>
    <r>
      <t>V</t>
    </r>
    <r>
      <rPr>
        <b/>
        <vertAlign val="subscript"/>
        <sz val="12"/>
        <color theme="1"/>
        <rFont val="Calibri"/>
        <family val="2"/>
        <scheme val="minor"/>
      </rPr>
      <t>K400</t>
    </r>
  </si>
  <si>
    <r>
      <t>V</t>
    </r>
    <r>
      <rPr>
        <b/>
        <vertAlign val="subscript"/>
        <sz val="12"/>
        <color theme="1"/>
        <rFont val="Calibri"/>
        <family val="2"/>
        <scheme val="minor"/>
      </rPr>
      <t>K600</t>
    </r>
  </si>
  <si>
    <r>
      <t>B</t>
    </r>
    <r>
      <rPr>
        <b/>
        <vertAlign val="subscript"/>
        <sz val="12"/>
        <color theme="1"/>
        <rFont val="Calibri"/>
        <family val="2"/>
        <scheme val="minor"/>
      </rPr>
      <t>K400</t>
    </r>
  </si>
  <si>
    <r>
      <t>T</t>
    </r>
    <r>
      <rPr>
        <b/>
        <vertAlign val="subscript"/>
        <sz val="12"/>
        <color theme="1"/>
        <rFont val="Calibri"/>
        <family val="2"/>
        <scheme val="minor"/>
      </rPr>
      <t>Kolo</t>
    </r>
  </si>
  <si>
    <r>
      <t>p</t>
    </r>
    <r>
      <rPr>
        <b/>
        <vertAlign val="subscript"/>
        <sz val="12"/>
        <color theme="1"/>
        <rFont val="Calibri"/>
        <family val="2"/>
        <scheme val="minor"/>
      </rPr>
      <t>Sät,Kolo</t>
    </r>
  </si>
  <si>
    <r>
      <t>M</t>
    </r>
    <r>
      <rPr>
        <vertAlign val="subscript"/>
        <sz val="11"/>
        <color theme="1"/>
        <rFont val="Calibri"/>
        <family val="2"/>
        <scheme val="minor"/>
      </rPr>
      <t>MH2O</t>
    </r>
  </si>
  <si>
    <t>[g/Mol]</t>
  </si>
  <si>
    <r>
      <t>M</t>
    </r>
    <r>
      <rPr>
        <vertAlign val="subscript"/>
        <sz val="11"/>
        <color theme="1"/>
        <rFont val="Calibri"/>
        <family val="2"/>
        <scheme val="minor"/>
      </rPr>
      <t>MLuft</t>
    </r>
  </si>
  <si>
    <r>
      <t>X</t>
    </r>
    <r>
      <rPr>
        <b/>
        <vertAlign val="subscript"/>
        <sz val="12"/>
        <color theme="1"/>
        <rFont val="Calibri"/>
        <family val="2"/>
        <scheme val="minor"/>
      </rPr>
      <t>Feuchte</t>
    </r>
  </si>
  <si>
    <t>[kg H2O/kg Luft tr]</t>
  </si>
  <si>
    <r>
      <t>x</t>
    </r>
    <r>
      <rPr>
        <b/>
        <vertAlign val="subscript"/>
        <sz val="12"/>
        <color theme="1"/>
        <rFont val="Calibri"/>
        <family val="2"/>
        <scheme val="minor"/>
      </rPr>
      <t>Feuchte</t>
    </r>
  </si>
  <si>
    <t>[kg H2O/kg Luft ft]</t>
  </si>
  <si>
    <r>
      <t>R</t>
    </r>
    <r>
      <rPr>
        <vertAlign val="subscript"/>
        <sz val="11"/>
        <color theme="1"/>
        <rFont val="Calibri"/>
        <family val="2"/>
        <scheme val="minor"/>
      </rPr>
      <t>H2O</t>
    </r>
  </si>
  <si>
    <t>[J/(kg*K)]</t>
  </si>
  <si>
    <r>
      <t>R</t>
    </r>
    <r>
      <rPr>
        <vertAlign val="subscript"/>
        <sz val="11"/>
        <color theme="1"/>
        <rFont val="Calibri"/>
        <family val="2"/>
        <scheme val="minor"/>
      </rPr>
      <t>Luft,tr</t>
    </r>
  </si>
  <si>
    <r>
      <t>ρ</t>
    </r>
    <r>
      <rPr>
        <b/>
        <vertAlign val="subscript"/>
        <sz val="12"/>
        <color theme="1"/>
        <rFont val="Calibri"/>
        <family val="2"/>
      </rPr>
      <t>Luft,tr</t>
    </r>
  </si>
  <si>
    <t>[kg/m³]</t>
  </si>
  <si>
    <r>
      <t>ρ</t>
    </r>
    <r>
      <rPr>
        <b/>
        <vertAlign val="subscript"/>
        <sz val="12"/>
        <color theme="1"/>
        <rFont val="Calibri"/>
        <family val="2"/>
      </rPr>
      <t>Dampf</t>
    </r>
  </si>
  <si>
    <r>
      <t>ρ</t>
    </r>
    <r>
      <rPr>
        <b/>
        <vertAlign val="subscript"/>
        <sz val="12"/>
        <color theme="1"/>
        <rFont val="Calibri"/>
        <family val="2"/>
      </rPr>
      <t>Luft,ft</t>
    </r>
  </si>
  <si>
    <r>
      <t>w</t>
    </r>
    <r>
      <rPr>
        <b/>
        <vertAlign val="subscript"/>
        <sz val="12"/>
        <color theme="1"/>
        <rFont val="Calibri"/>
        <family val="2"/>
        <scheme val="minor"/>
      </rPr>
      <t>Flexim</t>
    </r>
  </si>
  <si>
    <t>[m/s]</t>
  </si>
  <si>
    <r>
      <t>w</t>
    </r>
    <r>
      <rPr>
        <b/>
        <vertAlign val="subscript"/>
        <sz val="12"/>
        <color theme="1"/>
        <rFont val="Calibri"/>
        <family val="2"/>
        <scheme val="minor"/>
      </rPr>
      <t>Stau</t>
    </r>
  </si>
  <si>
    <r>
      <t>V</t>
    </r>
    <r>
      <rPr>
        <b/>
        <vertAlign val="subscript"/>
        <sz val="12"/>
        <color theme="1"/>
        <rFont val="Calibri"/>
        <family val="2"/>
        <scheme val="minor"/>
      </rPr>
      <t>Staugitter</t>
    </r>
  </si>
  <si>
    <r>
      <t>F</t>
    </r>
    <r>
      <rPr>
        <b/>
        <vertAlign val="subscript"/>
        <sz val="12"/>
        <color theme="1"/>
        <rFont val="Calibri"/>
        <family val="2"/>
        <scheme val="minor"/>
      </rPr>
      <t>Stau</t>
    </r>
  </si>
  <si>
    <t>Δp/H</t>
  </si>
  <si>
    <t>[mbar/m]</t>
  </si>
  <si>
    <r>
      <t xml:space="preserve">Höhendifferenz </t>
    </r>
    <r>
      <rPr>
        <b/>
        <sz val="12"/>
        <color theme="1"/>
        <rFont val="Calibri"/>
        <family val="2"/>
      </rPr>
      <t>Δp</t>
    </r>
  </si>
  <si>
    <r>
      <t>F</t>
    </r>
    <r>
      <rPr>
        <b/>
        <vertAlign val="subscript"/>
        <sz val="12"/>
        <color theme="1"/>
        <rFont val="Calibri"/>
        <family val="2"/>
        <scheme val="minor"/>
      </rPr>
      <t>Flexim</t>
    </r>
  </si>
  <si>
    <r>
      <t>F</t>
    </r>
    <r>
      <rPr>
        <b/>
        <vertAlign val="subscript"/>
        <sz val="12"/>
        <color theme="1"/>
        <rFont val="Calibri"/>
        <family val="2"/>
        <scheme val="minor"/>
      </rPr>
      <t>Staugitter</t>
    </r>
  </si>
  <si>
    <r>
      <t>V</t>
    </r>
    <r>
      <rPr>
        <b/>
        <vertAlign val="subscript"/>
        <sz val="12"/>
        <color theme="1"/>
        <rFont val="Calibri"/>
        <family val="2"/>
        <scheme val="minor"/>
      </rPr>
      <t>FV,PL</t>
    </r>
  </si>
  <si>
    <r>
      <t>V</t>
    </r>
    <r>
      <rPr>
        <b/>
        <vertAlign val="subscript"/>
        <sz val="12"/>
        <color theme="1"/>
        <rFont val="Calibri"/>
        <family val="2"/>
        <scheme val="minor"/>
      </rPr>
      <t>Hold-Up</t>
    </r>
  </si>
  <si>
    <r>
      <t>h</t>
    </r>
    <r>
      <rPr>
        <b/>
        <vertAlign val="subscript"/>
        <sz val="12"/>
        <color theme="1"/>
        <rFont val="Calibri"/>
        <family val="2"/>
        <scheme val="minor"/>
      </rPr>
      <t>L</t>
    </r>
  </si>
  <si>
    <t>Packungshöhe</t>
  </si>
  <si>
    <t>cm²</t>
  </si>
  <si>
    <r>
      <t>A</t>
    </r>
    <r>
      <rPr>
        <b/>
        <vertAlign val="subscript"/>
        <sz val="11"/>
        <color theme="1"/>
        <rFont val="Calibri"/>
        <family val="2"/>
        <scheme val="minor"/>
      </rPr>
      <t>FVT</t>
    </r>
  </si>
  <si>
    <r>
      <t>V</t>
    </r>
    <r>
      <rPr>
        <b/>
        <vertAlign val="subscript"/>
        <sz val="12"/>
        <color theme="1"/>
        <rFont val="Calibri"/>
        <family val="2"/>
        <scheme val="minor"/>
      </rPr>
      <t>FVT</t>
    </r>
  </si>
  <si>
    <t>Hydraulik</t>
  </si>
  <si>
    <t>nur in Füllkörper</t>
  </si>
  <si>
    <t>Nr.</t>
  </si>
  <si>
    <t>Date</t>
  </si>
  <si>
    <t>TR</t>
  </si>
  <si>
    <t>FV</t>
  </si>
  <si>
    <t>Dp/H</t>
  </si>
  <si>
    <t>hL</t>
  </si>
  <si>
    <t>[Pa0,5]</t>
  </si>
  <si>
    <t>[Pa/m]</t>
  </si>
  <si>
    <t>C01</t>
  </si>
  <si>
    <t>C02</t>
  </si>
  <si>
    <t>C03</t>
  </si>
  <si>
    <t>C04</t>
  </si>
  <si>
    <t>C05</t>
  </si>
  <si>
    <t>C06</t>
  </si>
  <si>
    <t>C07</t>
  </si>
  <si>
    <t>C08</t>
  </si>
  <si>
    <t>C09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</si>
  <si>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</si>
  <si>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</si>
  <si>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</si>
  <si>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</si>
  <si>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</si>
  <si>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</si>
  <si>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</si>
  <si>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</si>
  <si>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</si>
  <si>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</si>
  <si>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</si>
  <si>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C21</t>
  </si>
  <si>
    <t>C22</t>
  </si>
  <si>
    <t>C23</t>
  </si>
  <si>
    <t>C24</t>
  </si>
  <si>
    <t>C25</t>
  </si>
  <si>
    <t>C26</t>
  </si>
  <si>
    <t>C27</t>
  </si>
  <si>
    <t>C28</t>
  </si>
  <si>
    <t>C29</t>
  </si>
  <si>
    <t>C30</t>
  </si>
  <si>
    <t>C31</t>
  </si>
  <si>
    <t>C32</t>
  </si>
  <si>
    <t>C33</t>
  </si>
  <si>
    <t>C34</t>
  </si>
  <si>
    <t>C35</t>
  </si>
  <si>
    <t>C36</t>
  </si>
  <si>
    <t>C37</t>
  </si>
  <si>
    <t>C38</t>
  </si>
  <si>
    <t>C39</t>
  </si>
  <si>
    <t>C40</t>
  </si>
  <si>
    <t>C41</t>
  </si>
  <si>
    <t>C42</t>
  </si>
  <si>
    <t>C43</t>
  </si>
  <si>
    <t>C44</t>
  </si>
  <si>
    <t>C45</t>
  </si>
  <si>
    <t>C46</t>
  </si>
  <si>
    <t>C47</t>
  </si>
  <si>
    <t>C48</t>
  </si>
  <si>
    <t>C49</t>
  </si>
  <si>
    <t>C50</t>
  </si>
  <si>
    <t>C51</t>
  </si>
  <si>
    <t>C52</t>
  </si>
  <si>
    <t>C53</t>
  </si>
  <si>
    <t>C54</t>
  </si>
  <si>
    <t>C55</t>
  </si>
  <si>
    <t>[m³/(m²*h]</t>
  </si>
  <si>
    <t>[Pa^0,5]</t>
  </si>
  <si>
    <t>Hydraulik MUL 2014</t>
  </si>
  <si>
    <t>uL</t>
  </si>
  <si>
    <t>fV</t>
  </si>
  <si>
    <t>DP/H</t>
  </si>
  <si>
    <t>HL</t>
  </si>
  <si>
    <t>m³/(m²h)</t>
  </si>
  <si>
    <t>Pa0,5</t>
  </si>
  <si>
    <t>Pa/m</t>
  </si>
  <si>
    <t>%</t>
  </si>
  <si>
    <t>uL=</t>
  </si>
  <si>
    <t>mbar/m</t>
  </si>
  <si>
    <t>H= 1 m</t>
  </si>
  <si>
    <t>falscher Flüssigkeitsverteiler für Hold Up</t>
  </si>
  <si>
    <r>
      <t>V</t>
    </r>
    <r>
      <rPr>
        <b/>
        <vertAlign val="subscript"/>
        <sz val="12"/>
        <color theme="1"/>
        <rFont val="Calibri"/>
        <family val="2"/>
        <scheme val="minor"/>
      </rPr>
      <t>sumpf</t>
    </r>
  </si>
  <si>
    <t>Startwert</t>
  </si>
  <si>
    <t>Endwert</t>
  </si>
  <si>
    <r>
      <t>V</t>
    </r>
    <r>
      <rPr>
        <b/>
        <vertAlign val="subscript"/>
        <sz val="12"/>
        <color theme="1"/>
        <rFont val="Calibri"/>
        <family val="2"/>
        <scheme val="minor"/>
      </rPr>
      <t>Leitung</t>
    </r>
  </si>
  <si>
    <r>
      <t>V</t>
    </r>
    <r>
      <rPr>
        <b/>
        <vertAlign val="subscript"/>
        <sz val="12"/>
        <color theme="1"/>
        <rFont val="Calibri"/>
        <family val="2"/>
        <scheme val="minor"/>
      </rPr>
      <t>Verlust</t>
    </r>
  </si>
  <si>
    <r>
      <t>V</t>
    </r>
    <r>
      <rPr>
        <b/>
        <vertAlign val="subscript"/>
        <sz val="12"/>
        <color theme="1"/>
        <rFont val="Calibri"/>
        <family val="2"/>
        <scheme val="minor"/>
      </rPr>
      <t>Sumpf</t>
    </r>
  </si>
  <si>
    <r>
      <t>V</t>
    </r>
    <r>
      <rPr>
        <b/>
        <vertAlign val="subscript"/>
        <sz val="12"/>
        <color theme="1"/>
        <rFont val="Calibri"/>
        <family val="2"/>
        <scheme val="minor"/>
      </rPr>
      <t>hL</t>
    </r>
  </si>
  <si>
    <r>
      <t>V</t>
    </r>
    <r>
      <rPr>
        <b/>
        <vertAlign val="subscript"/>
        <sz val="12"/>
        <color theme="1"/>
        <rFont val="Calibri"/>
        <family val="2"/>
        <scheme val="minor"/>
      </rPr>
      <t>flexim</t>
    </r>
  </si>
  <si>
    <r>
      <t>V</t>
    </r>
    <r>
      <rPr>
        <b/>
        <vertAlign val="subscript"/>
        <sz val="12"/>
        <color theme="1"/>
        <rFont val="Calibri"/>
        <family val="2"/>
        <scheme val="minor"/>
      </rPr>
      <t>Sumpf,korr</t>
    </r>
  </si>
  <si>
    <r>
      <t>p</t>
    </r>
    <r>
      <rPr>
        <b/>
        <vertAlign val="subscript"/>
        <sz val="12"/>
        <color theme="1"/>
        <rFont val="Calibri"/>
        <family val="2"/>
        <scheme val="minor"/>
      </rPr>
      <t>umg</t>
    </r>
  </si>
  <si>
    <r>
      <t>h</t>
    </r>
    <r>
      <rPr>
        <b/>
        <vertAlign val="subscript"/>
        <sz val="12"/>
        <color theme="1"/>
        <rFont val="Calibri"/>
        <family val="2"/>
        <scheme val="minor"/>
      </rPr>
      <t>FVT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</si>
</sst>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000"/>
    <numFmt numFmtId="166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vertAlign val="superscript"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vertAlign val="subscript"/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b/>
      <vertAlign val="subscript"/>
      <sz val="12"/>
      <color theme="1"/>
      <name val="Calibri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66CC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EE5891"/>
        <bgColor indexed="64"/>
      </patternFill>
    </fill>
    <fill>
      <patternFill patternType="solid">
        <fgColor rgb="FF23A189"/>
        <bgColor indexed="64"/>
      </patternFill>
    </fill>
    <fill>
      <patternFill patternType="solid">
        <fgColor rgb="FF009900"/>
        <bgColor indexed="64"/>
      </patternFill>
    </fill>
    <fill>
      <patternFill patternType="solid">
        <fgColor rgb="FFCCCC00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990000"/>
        <bgColor indexed="64"/>
      </patternFill>
    </fill>
    <fill>
      <patternFill patternType="solid">
        <fgColor rgb="FF6600CC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33CC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CC66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8">
    <xf numFmtId="0" fontId="0" fillId="0" borderId="0" xfId="0"/>
    <xf numFmtId="0" fontId="3" fillId="0" borderId="0" xfId="0" applyFont="1"/>
    <xf numFmtId="0" fontId="0" fillId="0" borderId="8" xfId="0" applyBorder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14" fontId="0" fillId="2" borderId="5" xfId="0" applyNumberFormat="1" applyFill="1" applyBorder="1"/>
    <xf numFmtId="0" fontId="0" fillId="2" borderId="1" xfId="0" applyFill="1" applyBorder="1"/>
    <xf numFmtId="0" fontId="0" fillId="2" borderId="6" xfId="0" applyFill="1" applyBorder="1"/>
    <xf numFmtId="14" fontId="0" fillId="2" borderId="7" xfId="0" applyNumberFormat="1" applyFill="1" applyBorder="1"/>
    <xf numFmtId="0" fontId="0" fillId="2" borderId="8" xfId="0" applyFill="1" applyBorder="1"/>
    <xf numFmtId="0" fontId="0" fillId="2" borderId="9" xfId="0" applyFill="1" applyBorder="1"/>
    <xf numFmtId="14" fontId="0" fillId="3" borderId="10" xfId="0" applyNumberFormat="1" applyFill="1" applyBorder="1"/>
    <xf numFmtId="0" fontId="0" fillId="3" borderId="11" xfId="0" applyFill="1" applyBorder="1"/>
    <xf numFmtId="0" fontId="0" fillId="3" borderId="12" xfId="0" applyFill="1" applyBorder="1"/>
    <xf numFmtId="14" fontId="0" fillId="3" borderId="5" xfId="0" applyNumberFormat="1" applyFill="1" applyBorder="1"/>
    <xf numFmtId="0" fontId="0" fillId="3" borderId="1" xfId="0" applyFill="1" applyBorder="1"/>
    <xf numFmtId="0" fontId="0" fillId="3" borderId="6" xfId="0" applyFill="1" applyBorder="1"/>
    <xf numFmtId="14" fontId="0" fillId="3" borderId="7" xfId="0" applyNumberFormat="1" applyFill="1" applyBorder="1"/>
    <xf numFmtId="0" fontId="0" fillId="3" borderId="8" xfId="0" applyFill="1" applyBorder="1"/>
    <xf numFmtId="0" fontId="0" fillId="3" borderId="9" xfId="0" applyFill="1" applyBorder="1"/>
    <xf numFmtId="14" fontId="0" fillId="4" borderId="2" xfId="0" applyNumberFormat="1" applyFill="1" applyBorder="1"/>
    <xf numFmtId="0" fontId="0" fillId="4" borderId="3" xfId="0" applyFill="1" applyBorder="1"/>
    <xf numFmtId="0" fontId="0" fillId="4" borderId="4" xfId="0" applyFill="1" applyBorder="1"/>
    <xf numFmtId="14" fontId="0" fillId="4" borderId="5" xfId="0" applyNumberFormat="1" applyFill="1" applyBorder="1"/>
    <xf numFmtId="0" fontId="0" fillId="4" borderId="1" xfId="0" applyFill="1" applyBorder="1"/>
    <xf numFmtId="0" fontId="0" fillId="4" borderId="6" xfId="0" applyFill="1" applyBorder="1"/>
    <xf numFmtId="14" fontId="0" fillId="4" borderId="7" xfId="0" applyNumberFormat="1" applyFill="1" applyBorder="1"/>
    <xf numFmtId="0" fontId="0" fillId="4" borderId="8" xfId="0" applyFill="1" applyBorder="1"/>
    <xf numFmtId="0" fontId="0" fillId="4" borderId="9" xfId="0" applyFill="1" applyBorder="1"/>
    <xf numFmtId="14" fontId="0" fillId="2" borderId="2" xfId="0" applyNumberFormat="1" applyFill="1" applyBorder="1"/>
    <xf numFmtId="0" fontId="0" fillId="2" borderId="3" xfId="0" applyFill="1" applyBorder="1"/>
    <xf numFmtId="0" fontId="0" fillId="2" borderId="4" xfId="0" applyFill="1" applyBorder="1"/>
    <xf numFmtId="14" fontId="0" fillId="5" borderId="2" xfId="0" applyNumberFormat="1" applyFill="1" applyBorder="1"/>
    <xf numFmtId="0" fontId="0" fillId="5" borderId="3" xfId="0" applyFill="1" applyBorder="1"/>
    <xf numFmtId="0" fontId="0" fillId="5" borderId="4" xfId="0" applyFill="1" applyBorder="1"/>
    <xf numFmtId="14" fontId="0" fillId="5" borderId="5" xfId="0" applyNumberFormat="1" applyFill="1" applyBorder="1"/>
    <xf numFmtId="0" fontId="0" fillId="5" borderId="1" xfId="0" applyFill="1" applyBorder="1"/>
    <xf numFmtId="0" fontId="0" fillId="5" borderId="6" xfId="0" applyFill="1" applyBorder="1"/>
    <xf numFmtId="14" fontId="0" fillId="5" borderId="7" xfId="0" applyNumberFormat="1" applyFill="1" applyBorder="1"/>
    <xf numFmtId="0" fontId="0" fillId="5" borderId="8" xfId="0" applyFill="1" applyBorder="1"/>
    <xf numFmtId="0" fontId="0" fillId="5" borderId="9" xfId="0" applyFill="1" applyBorder="1"/>
    <xf numFmtId="14" fontId="0" fillId="6" borderId="2" xfId="0" applyNumberFormat="1" applyFill="1" applyBorder="1"/>
    <xf numFmtId="0" fontId="0" fillId="6" borderId="3" xfId="0" applyFill="1" applyBorder="1"/>
    <xf numFmtId="0" fontId="0" fillId="6" borderId="4" xfId="0" applyFill="1" applyBorder="1"/>
    <xf numFmtId="14" fontId="0" fillId="6" borderId="5" xfId="0" applyNumberFormat="1" applyFill="1" applyBorder="1"/>
    <xf numFmtId="0" fontId="0" fillId="6" borderId="1" xfId="0" applyFill="1" applyBorder="1"/>
    <xf numFmtId="0" fontId="0" fillId="6" borderId="6" xfId="0" applyFill="1" applyBorder="1"/>
    <xf numFmtId="14" fontId="0" fillId="6" borderId="7" xfId="0" applyNumberFormat="1" applyFill="1" applyBorder="1"/>
    <xf numFmtId="0" fontId="0" fillId="6" borderId="8" xfId="0" applyFill="1" applyBorder="1"/>
    <xf numFmtId="0" fontId="0" fillId="6" borderId="9" xfId="0" applyFill="1" applyBorder="1"/>
    <xf numFmtId="14" fontId="0" fillId="7" borderId="2" xfId="0" applyNumberFormat="1" applyFill="1" applyBorder="1"/>
    <xf numFmtId="0" fontId="0" fillId="7" borderId="3" xfId="0" applyFill="1" applyBorder="1"/>
    <xf numFmtId="0" fontId="0" fillId="7" borderId="4" xfId="0" applyFill="1" applyBorder="1"/>
    <xf numFmtId="14" fontId="0" fillId="7" borderId="5" xfId="0" applyNumberFormat="1" applyFill="1" applyBorder="1"/>
    <xf numFmtId="0" fontId="0" fillId="7" borderId="1" xfId="0" applyFill="1" applyBorder="1"/>
    <xf numFmtId="0" fontId="0" fillId="7" borderId="6" xfId="0" applyFill="1" applyBorder="1"/>
    <xf numFmtId="0" fontId="0" fillId="7" borderId="1" xfId="0" applyNumberFormat="1" applyFill="1" applyBorder="1"/>
    <xf numFmtId="14" fontId="0" fillId="7" borderId="7" xfId="0" applyNumberFormat="1" applyFill="1" applyBorder="1"/>
    <xf numFmtId="0" fontId="0" fillId="7" borderId="8" xfId="0" applyFill="1" applyBorder="1"/>
    <xf numFmtId="0" fontId="0" fillId="7" borderId="9" xfId="0" applyFill="1" applyBorder="1"/>
    <xf numFmtId="14" fontId="0" fillId="8" borderId="2" xfId="0" applyNumberFormat="1" applyFill="1" applyBorder="1"/>
    <xf numFmtId="0" fontId="0" fillId="8" borderId="3" xfId="0" applyFill="1" applyBorder="1"/>
    <xf numFmtId="0" fontId="0" fillId="8" borderId="4" xfId="0" applyFill="1" applyBorder="1"/>
    <xf numFmtId="14" fontId="0" fillId="8" borderId="5" xfId="0" applyNumberFormat="1" applyFill="1" applyBorder="1"/>
    <xf numFmtId="0" fontId="0" fillId="8" borderId="1" xfId="0" applyFill="1" applyBorder="1"/>
    <xf numFmtId="0" fontId="0" fillId="8" borderId="6" xfId="0" applyFill="1" applyBorder="1"/>
    <xf numFmtId="14" fontId="0" fillId="8" borderId="7" xfId="0" applyNumberFormat="1" applyFill="1" applyBorder="1"/>
    <xf numFmtId="0" fontId="0" fillId="8" borderId="8" xfId="0" applyFill="1" applyBorder="1"/>
    <xf numFmtId="0" fontId="0" fillId="8" borderId="9" xfId="0" applyFill="1" applyBorder="1"/>
    <xf numFmtId="14" fontId="0" fillId="9" borderId="2" xfId="0" applyNumberFormat="1" applyFill="1" applyBorder="1"/>
    <xf numFmtId="0" fontId="0" fillId="9" borderId="3" xfId="0" applyFill="1" applyBorder="1"/>
    <xf numFmtId="0" fontId="0" fillId="9" borderId="4" xfId="0" applyFill="1" applyBorder="1"/>
    <xf numFmtId="14" fontId="0" fillId="9" borderId="5" xfId="0" applyNumberFormat="1" applyFill="1" applyBorder="1"/>
    <xf numFmtId="0" fontId="0" fillId="9" borderId="1" xfId="0" applyFill="1" applyBorder="1"/>
    <xf numFmtId="0" fontId="0" fillId="9" borderId="6" xfId="0" applyFill="1" applyBorder="1"/>
    <xf numFmtId="14" fontId="0" fillId="9" borderId="7" xfId="0" applyNumberFormat="1" applyFill="1" applyBorder="1"/>
    <xf numFmtId="0" fontId="0" fillId="9" borderId="8" xfId="0" applyFill="1" applyBorder="1"/>
    <xf numFmtId="0" fontId="0" fillId="9" borderId="9" xfId="0" applyFill="1" applyBorder="1"/>
    <xf numFmtId="14" fontId="0" fillId="10" borderId="2" xfId="0" applyNumberFormat="1" applyFill="1" applyBorder="1"/>
    <xf numFmtId="0" fontId="0" fillId="10" borderId="3" xfId="0" applyFill="1" applyBorder="1"/>
    <xf numFmtId="0" fontId="0" fillId="10" borderId="4" xfId="0" applyFill="1" applyBorder="1"/>
    <xf numFmtId="14" fontId="0" fillId="10" borderId="5" xfId="0" applyNumberFormat="1" applyFill="1" applyBorder="1"/>
    <xf numFmtId="0" fontId="0" fillId="10" borderId="1" xfId="0" applyFill="1" applyBorder="1"/>
    <xf numFmtId="0" fontId="0" fillId="10" borderId="6" xfId="0" applyFill="1" applyBorder="1"/>
    <xf numFmtId="14" fontId="0" fillId="10" borderId="7" xfId="0" applyNumberFormat="1" applyFill="1" applyBorder="1"/>
    <xf numFmtId="0" fontId="0" fillId="10" borderId="8" xfId="0" applyFill="1" applyBorder="1"/>
    <xf numFmtId="0" fontId="0" fillId="10" borderId="9" xfId="0" applyFill="1" applyBorder="1"/>
    <xf numFmtId="14" fontId="0" fillId="11" borderId="2" xfId="0" applyNumberFormat="1" applyFill="1" applyBorder="1"/>
    <xf numFmtId="0" fontId="0" fillId="11" borderId="3" xfId="0" applyFill="1" applyBorder="1"/>
    <xf numFmtId="0" fontId="0" fillId="11" borderId="4" xfId="0" applyFill="1" applyBorder="1"/>
    <xf numFmtId="14" fontId="0" fillId="11" borderId="5" xfId="0" applyNumberFormat="1" applyFill="1" applyBorder="1"/>
    <xf numFmtId="0" fontId="0" fillId="11" borderId="1" xfId="0" applyFill="1" applyBorder="1"/>
    <xf numFmtId="0" fontId="0" fillId="11" borderId="6" xfId="0" applyFill="1" applyBorder="1"/>
    <xf numFmtId="14" fontId="0" fillId="11" borderId="7" xfId="0" applyNumberFormat="1" applyFill="1" applyBorder="1"/>
    <xf numFmtId="0" fontId="0" fillId="11" borderId="8" xfId="0" applyFill="1" applyBorder="1"/>
    <xf numFmtId="0" fontId="0" fillId="11" borderId="9" xfId="0" applyFill="1" applyBorder="1"/>
    <xf numFmtId="14" fontId="0" fillId="12" borderId="2" xfId="0" applyNumberFormat="1" applyFill="1" applyBorder="1"/>
    <xf numFmtId="0" fontId="0" fillId="12" borderId="3" xfId="0" applyFill="1" applyBorder="1"/>
    <xf numFmtId="0" fontId="0" fillId="12" borderId="4" xfId="0" applyFill="1" applyBorder="1"/>
    <xf numFmtId="14" fontId="0" fillId="12" borderId="5" xfId="0" applyNumberFormat="1" applyFill="1" applyBorder="1"/>
    <xf numFmtId="0" fontId="0" fillId="12" borderId="1" xfId="0" applyFill="1" applyBorder="1"/>
    <xf numFmtId="0" fontId="0" fillId="12" borderId="6" xfId="0" applyFill="1" applyBorder="1"/>
    <xf numFmtId="14" fontId="0" fillId="12" borderId="7" xfId="0" applyNumberFormat="1" applyFill="1" applyBorder="1"/>
    <xf numFmtId="0" fontId="0" fillId="12" borderId="8" xfId="0" applyFill="1" applyBorder="1"/>
    <xf numFmtId="0" fontId="0" fillId="12" borderId="9" xfId="0" applyFill="1" applyBorder="1"/>
    <xf numFmtId="14" fontId="0" fillId="13" borderId="2" xfId="0" applyNumberFormat="1" applyFill="1" applyBorder="1"/>
    <xf numFmtId="0" fontId="0" fillId="13" borderId="3" xfId="0" applyFill="1" applyBorder="1"/>
    <xf numFmtId="0" fontId="0" fillId="13" borderId="4" xfId="0" applyFill="1" applyBorder="1"/>
    <xf numFmtId="14" fontId="0" fillId="13" borderId="5" xfId="0" applyNumberFormat="1" applyFill="1" applyBorder="1"/>
    <xf numFmtId="0" fontId="0" fillId="13" borderId="1" xfId="0" applyFill="1" applyBorder="1"/>
    <xf numFmtId="0" fontId="0" fillId="13" borderId="6" xfId="0" applyFill="1" applyBorder="1"/>
    <xf numFmtId="14" fontId="0" fillId="13" borderId="7" xfId="0" applyNumberFormat="1" applyFill="1" applyBorder="1"/>
    <xf numFmtId="0" fontId="0" fillId="13" borderId="8" xfId="0" applyFill="1" applyBorder="1"/>
    <xf numFmtId="0" fontId="0" fillId="13" borderId="9" xfId="0" applyFill="1" applyBorder="1"/>
    <xf numFmtId="14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164" fontId="0" fillId="0" borderId="0" xfId="0" applyNumberFormat="1"/>
    <xf numFmtId="0" fontId="0" fillId="0" borderId="1" xfId="0" applyBorder="1"/>
    <xf numFmtId="0" fontId="7" fillId="0" borderId="1" xfId="0" applyFont="1" applyBorder="1"/>
    <xf numFmtId="0" fontId="0" fillId="0" borderId="6" xfId="0" applyBorder="1"/>
    <xf numFmtId="0" fontId="0" fillId="14" borderId="6" xfId="0" applyFill="1" applyBorder="1"/>
    <xf numFmtId="0" fontId="7" fillId="0" borderId="8" xfId="0" applyFont="1" applyBorder="1"/>
    <xf numFmtId="0" fontId="0" fillId="0" borderId="9" xfId="0" applyBorder="1"/>
    <xf numFmtId="0" fontId="0" fillId="0" borderId="11" xfId="0" applyBorder="1"/>
    <xf numFmtId="0" fontId="0" fillId="0" borderId="12" xfId="0" applyBorder="1"/>
    <xf numFmtId="0" fontId="0" fillId="0" borderId="16" xfId="0" applyBorder="1"/>
    <xf numFmtId="164" fontId="0" fillId="0" borderId="16" xfId="0" applyNumberFormat="1" applyBorder="1"/>
    <xf numFmtId="0" fontId="0" fillId="0" borderId="17" xfId="0" applyBorder="1" applyAlignment="1">
      <alignment horizontal="right"/>
    </xf>
    <xf numFmtId="0" fontId="0" fillId="0" borderId="18" xfId="0" applyBorder="1"/>
    <xf numFmtId="0" fontId="3" fillId="0" borderId="19" xfId="0" applyFont="1" applyBorder="1"/>
    <xf numFmtId="0" fontId="3" fillId="0" borderId="20" xfId="0" applyFont="1" applyBorder="1"/>
    <xf numFmtId="0" fontId="3" fillId="0" borderId="21" xfId="0" applyFont="1" applyBorder="1"/>
    <xf numFmtId="0" fontId="0" fillId="15" borderId="16" xfId="0" applyFill="1" applyBorder="1"/>
    <xf numFmtId="0" fontId="0" fillId="16" borderId="16" xfId="0" applyFill="1" applyBorder="1"/>
    <xf numFmtId="2" fontId="0" fillId="0" borderId="0" xfId="0" applyNumberFormat="1"/>
    <xf numFmtId="1" fontId="0" fillId="0" borderId="0" xfId="0" applyNumberFormat="1"/>
    <xf numFmtId="0" fontId="0" fillId="0" borderId="0" xfId="0" applyFont="1" applyAlignment="1">
      <alignment horizontal="center"/>
    </xf>
    <xf numFmtId="2" fontId="3" fillId="0" borderId="0" xfId="0" applyNumberFormat="1" applyFont="1"/>
    <xf numFmtId="2" fontId="0" fillId="0" borderId="0" xfId="0" applyNumberFormat="1" applyAlignment="1">
      <alignment horizontal="center"/>
    </xf>
    <xf numFmtId="165" fontId="0" fillId="0" borderId="0" xfId="0" applyNumberFormat="1"/>
    <xf numFmtId="165" fontId="3" fillId="0" borderId="0" xfId="0" applyNumberFormat="1" applyFont="1"/>
    <xf numFmtId="165" fontId="0" fillId="0" borderId="0" xfId="0" applyNumberFormat="1" applyAlignment="1">
      <alignment horizontal="center"/>
    </xf>
    <xf numFmtId="0" fontId="5" fillId="0" borderId="0" xfId="0" applyFont="1"/>
    <xf numFmtId="164" fontId="5" fillId="0" borderId="0" xfId="0" applyNumberFormat="1" applyFont="1"/>
    <xf numFmtId="2" fontId="0" fillId="0" borderId="0" xfId="0" applyNumberFormat="1" applyFill="1"/>
    <xf numFmtId="0" fontId="0" fillId="14" borderId="0" xfId="0" applyFill="1"/>
    <xf numFmtId="0" fontId="0" fillId="17" borderId="0" xfId="0" applyFill="1"/>
    <xf numFmtId="166" fontId="0" fillId="0" borderId="0" xfId="0" applyNumberFormat="1"/>
    <xf numFmtId="166" fontId="3" fillId="0" borderId="0" xfId="0" applyNumberFormat="1" applyFont="1"/>
    <xf numFmtId="166" fontId="0" fillId="0" borderId="0" xfId="0" applyNumberFormat="1" applyAlignment="1">
      <alignment horizontal="center"/>
    </xf>
    <xf numFmtId="0" fontId="0" fillId="0" borderId="0" xfId="0" applyFill="1"/>
    <xf numFmtId="0" fontId="0" fillId="0" borderId="1" xfId="0" applyFill="1" applyBorder="1"/>
    <xf numFmtId="14" fontId="0" fillId="0" borderId="2" xfId="0" applyNumberFormat="1" applyFill="1" applyBorder="1"/>
    <xf numFmtId="0" fontId="0" fillId="0" borderId="3" xfId="0" applyFill="1" applyBorder="1"/>
    <xf numFmtId="0" fontId="0" fillId="0" borderId="4" xfId="0" applyFill="1" applyBorder="1"/>
    <xf numFmtId="14" fontId="0" fillId="0" borderId="5" xfId="0" applyNumberFormat="1" applyFill="1" applyBorder="1"/>
    <xf numFmtId="0" fontId="0" fillId="0" borderId="6" xfId="0" applyFill="1" applyBorder="1"/>
    <xf numFmtId="14" fontId="0" fillId="0" borderId="7" xfId="0" applyNumberFormat="1" applyFill="1" applyBorder="1"/>
    <xf numFmtId="0" fontId="0" fillId="0" borderId="8" xfId="0" applyFill="1" applyBorder="1"/>
    <xf numFmtId="0" fontId="0" fillId="0" borderId="9" xfId="0" applyFill="1" applyBorder="1"/>
    <xf numFmtId="0" fontId="0" fillId="3" borderId="0" xfId="0" applyFill="1"/>
    <xf numFmtId="0" fontId="7" fillId="0" borderId="0" xfId="0" applyFont="1"/>
    <xf numFmtId="0" fontId="0" fillId="0" borderId="0" xfId="0" applyAlignment="1">
      <alignment horizontal="left" indent="3"/>
    </xf>
    <xf numFmtId="0" fontId="0" fillId="16" borderId="0" xfId="0" applyFill="1"/>
    <xf numFmtId="0" fontId="0" fillId="0" borderId="0" xfId="0" applyFill="1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10" xfId="0" applyBorder="1"/>
    <xf numFmtId="0" fontId="0" fillId="0" borderId="9" xfId="0" applyBorder="1" applyAlignment="1">
      <alignment horizont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166" fontId="0" fillId="0" borderId="1" xfId="0" applyNumberFormat="1" applyBorder="1"/>
    <xf numFmtId="2" fontId="0" fillId="0" borderId="1" xfId="0" applyNumberFormat="1" applyBorder="1"/>
    <xf numFmtId="164" fontId="0" fillId="0" borderId="1" xfId="0" applyNumberFormat="1" applyBorder="1"/>
    <xf numFmtId="165" fontId="0" fillId="0" borderId="1" xfId="0" applyNumberFormat="1" applyBorder="1"/>
    <xf numFmtId="164" fontId="0" fillId="0" borderId="6" xfId="0" applyNumberFormat="1" applyBorder="1"/>
    <xf numFmtId="166" fontId="0" fillId="0" borderId="8" xfId="0" applyNumberFormat="1" applyBorder="1"/>
    <xf numFmtId="2" fontId="0" fillId="0" borderId="8" xfId="0" applyNumberFormat="1" applyBorder="1"/>
    <xf numFmtId="164" fontId="0" fillId="0" borderId="9" xfId="0" applyNumberFormat="1" applyBorder="1"/>
    <xf numFmtId="0" fontId="0" fillId="0" borderId="2" xfId="0" applyBorder="1"/>
    <xf numFmtId="2" fontId="0" fillId="0" borderId="3" xfId="0" applyNumberFormat="1" applyBorder="1"/>
    <xf numFmtId="165" fontId="0" fillId="0" borderId="3" xfId="0" applyNumberFormat="1" applyBorder="1"/>
    <xf numFmtId="164" fontId="7" fillId="0" borderId="3" xfId="0" applyNumberFormat="1" applyFont="1" applyBorder="1"/>
    <xf numFmtId="165" fontId="7" fillId="0" borderId="3" xfId="0" applyNumberFormat="1" applyFont="1" applyBorder="1"/>
    <xf numFmtId="165" fontId="7" fillId="0" borderId="4" xfId="0" applyNumberFormat="1" applyFont="1" applyBorder="1"/>
    <xf numFmtId="165" fontId="0" fillId="0" borderId="8" xfId="0" applyNumberFormat="1" applyBorder="1"/>
    <xf numFmtId="164" fontId="0" fillId="0" borderId="8" xfId="0" applyNumberFormat="1" applyBorder="1"/>
    <xf numFmtId="166" fontId="0" fillId="0" borderId="11" xfId="0" applyNumberFormat="1" applyBorder="1"/>
    <xf numFmtId="0" fontId="0" fillId="0" borderId="11" xfId="0" applyFill="1" applyBorder="1"/>
    <xf numFmtId="2" fontId="0" fillId="0" borderId="11" xfId="0" applyNumberFormat="1" applyBorder="1"/>
    <xf numFmtId="164" fontId="0" fillId="0" borderId="12" xfId="0" applyNumberFormat="1" applyBorder="1"/>
    <xf numFmtId="165" fontId="0" fillId="0" borderId="11" xfId="0" applyNumberFormat="1" applyBorder="1"/>
    <xf numFmtId="164" fontId="0" fillId="0" borderId="11" xfId="0" applyNumberFormat="1" applyBorder="1"/>
    <xf numFmtId="2" fontId="0" fillId="0" borderId="9" xfId="0" applyNumberFormat="1" applyBorder="1" applyAlignment="1">
      <alignment horizontal="center"/>
    </xf>
    <xf numFmtId="14" fontId="0" fillId="18" borderId="0" xfId="0" applyNumberFormat="1" applyFill="1"/>
    <xf numFmtId="0" fontId="0" fillId="18" borderId="0" xfId="0" applyFill="1"/>
    <xf numFmtId="1" fontId="0" fillId="18" borderId="0" xfId="0" applyNumberFormat="1" applyFill="1"/>
    <xf numFmtId="2" fontId="0" fillId="18" borderId="0" xfId="0" applyNumberFormat="1" applyFill="1"/>
    <xf numFmtId="165" fontId="0" fillId="18" borderId="0" xfId="0" applyNumberFormat="1" applyFill="1"/>
    <xf numFmtId="164" fontId="0" fillId="18" borderId="0" xfId="0" applyNumberFormat="1" applyFill="1"/>
    <xf numFmtId="166" fontId="0" fillId="18" borderId="0" xfId="0" applyNumberFormat="1" applyFill="1"/>
    <xf numFmtId="0" fontId="8" fillId="0" borderId="13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8" fillId="0" borderId="15" xfId="0" applyFont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9" defaultPivotStyle="PivotStyleLight16"/>
  <colors>
    <mruColors>
      <color rgb="FF6600CC"/>
      <color rgb="FF00CC66"/>
      <color rgb="FFCCCC00"/>
      <color rgb="FFC874D6"/>
      <color rgb="FF33CCFF"/>
      <color rgb="FF990000"/>
      <color rgb="FF00CCFF"/>
      <color rgb="FF009900"/>
      <color rgb="FF23A189"/>
      <color rgb="FFEE5891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A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de-AT"/>
              <a:t>Druckverlust</a:t>
            </a:r>
            <a:r>
              <a:rPr lang="de-AT" baseline="0"/>
              <a:t> Hiflow Plus #2 Flexim</a:t>
            </a:r>
            <a:endParaRPr lang="de-AT"/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8.5126752708223286E-2"/>
          <c:y val="9.3673598712070191E-2"/>
          <c:w val="0.81625902297492614"/>
          <c:h val="0.78538875544308995"/>
        </c:manualLayout>
      </c:layout>
      <c:scatterChart>
        <c:scatterStyle val="lineMarker"/>
        <c:varyColors val="0"/>
        <c:ser>
          <c:idx val="0"/>
          <c:order val="0"/>
          <c:tx>
            <c:v>B0</c:v>
          </c:tx>
          <c:xVal>
            <c:numRef>
              <c:f>Ergebnisse!$B$5:$B$11</c:f>
              <c:numCache>
                <c:formatCode>0.00</c:formatCode>
                <c:ptCount val="7"/>
                <c:pt idx="0">
                  <c:v>0.23250039250760524</c:v>
                </c:pt>
                <c:pt idx="1">
                  <c:v>0.47401250997490774</c:v>
                </c:pt>
                <c:pt idx="2">
                  <c:v>0.98075751278184142</c:v>
                </c:pt>
                <c:pt idx="3">
                  <c:v>1.9592622206583101</c:v>
                </c:pt>
                <c:pt idx="4">
                  <c:v>2.926560270980509</c:v>
                </c:pt>
                <c:pt idx="5">
                  <c:v>3.9145108284323844</c:v>
                </c:pt>
                <c:pt idx="6">
                  <c:v>4.8925987519182481</c:v>
                </c:pt>
              </c:numCache>
            </c:numRef>
          </c:xVal>
          <c:yVal>
            <c:numRef>
              <c:f>Ergebnisse!$D$5:$D$11</c:f>
              <c:numCache>
                <c:formatCode>0.00</c:formatCode>
                <c:ptCount val="7"/>
                <c:pt idx="0">
                  <c:v>0</c:v>
                </c:pt>
                <c:pt idx="1">
                  <c:v>1.7647058823529412E-2</c:v>
                </c:pt>
                <c:pt idx="2">
                  <c:v>9.4117647058823528E-2</c:v>
                </c:pt>
                <c:pt idx="3">
                  <c:v>0.41764705882352943</c:v>
                </c:pt>
                <c:pt idx="4">
                  <c:v>0.92941176470588238</c:v>
                </c:pt>
                <c:pt idx="5">
                  <c:v>1.6823529411764706</c:v>
                </c:pt>
                <c:pt idx="6">
                  <c:v>2.7176470588235295</c:v>
                </c:pt>
              </c:numCache>
            </c:numRef>
          </c:yVal>
          <c:smooth val="0"/>
        </c:ser>
        <c:ser>
          <c:idx val="1"/>
          <c:order val="1"/>
          <c:tx>
            <c:v>B10</c:v>
          </c:tx>
          <c:xVal>
            <c:numRef>
              <c:f>Ergebnisse!$B$14:$B$20</c:f>
              <c:numCache>
                <c:formatCode>0.00</c:formatCode>
                <c:ptCount val="7"/>
                <c:pt idx="0">
                  <c:v>0.24778150244621652</c:v>
                </c:pt>
                <c:pt idx="1">
                  <c:v>0.49012767679985447</c:v>
                </c:pt>
                <c:pt idx="2">
                  <c:v>0.98446378724488226</c:v>
                </c:pt>
                <c:pt idx="3">
                  <c:v>1.9602729477887104</c:v>
                </c:pt>
                <c:pt idx="4">
                  <c:v>2.9464959964612607</c:v>
                </c:pt>
                <c:pt idx="5">
                  <c:v>3.9525108179167607</c:v>
                </c:pt>
                <c:pt idx="6">
                  <c:v>4.8739683591206138</c:v>
                </c:pt>
              </c:numCache>
            </c:numRef>
          </c:xVal>
          <c:yVal>
            <c:numRef>
              <c:f>Ergebnisse!$D$14:$D$20</c:f>
              <c:numCache>
                <c:formatCode>0.00</c:formatCode>
                <c:ptCount val="7"/>
                <c:pt idx="0">
                  <c:v>0</c:v>
                </c:pt>
                <c:pt idx="1">
                  <c:v>2.3529411764705882E-2</c:v>
                </c:pt>
                <c:pt idx="2">
                  <c:v>0.11176470588235295</c:v>
                </c:pt>
                <c:pt idx="3">
                  <c:v>0.45882352941176474</c:v>
                </c:pt>
                <c:pt idx="4">
                  <c:v>1.0529411764705883</c:v>
                </c:pt>
                <c:pt idx="5">
                  <c:v>2</c:v>
                </c:pt>
                <c:pt idx="6">
                  <c:v>3.5941176470588236</c:v>
                </c:pt>
              </c:numCache>
            </c:numRef>
          </c:yVal>
          <c:smooth val="0"/>
        </c:ser>
        <c:ser>
          <c:idx val="2"/>
          <c:order val="2"/>
          <c:tx>
            <c:v>B12</c:v>
          </c:tx>
          <c:xVal>
            <c:numRef>
              <c:f>Ergebnisse!$B$23:$B$29</c:f>
              <c:numCache>
                <c:formatCode>0.00</c:formatCode>
                <c:ptCount val="7"/>
                <c:pt idx="0">
                  <c:v>0.25478002582547504</c:v>
                </c:pt>
                <c:pt idx="1">
                  <c:v>0.49547737863533631</c:v>
                </c:pt>
                <c:pt idx="2">
                  <c:v>0.99300600910909298</c:v>
                </c:pt>
                <c:pt idx="3">
                  <c:v>1.9686669350896429</c:v>
                </c:pt>
                <c:pt idx="4">
                  <c:v>2.9443278610701928</c:v>
                </c:pt>
                <c:pt idx="5">
                  <c:v>3.9329975993971504</c:v>
                </c:pt>
                <c:pt idx="6">
                  <c:v>4.9043222545955638</c:v>
                </c:pt>
              </c:numCache>
            </c:numRef>
          </c:xVal>
          <c:yVal>
            <c:numRef>
              <c:f>Ergebnisse!$D$23:$D$29</c:f>
              <c:numCache>
                <c:formatCode>0.00</c:formatCode>
                <c:ptCount val="7"/>
                <c:pt idx="0">
                  <c:v>0</c:v>
                </c:pt>
                <c:pt idx="1">
                  <c:v>2.3529411764705882E-2</c:v>
                </c:pt>
                <c:pt idx="2">
                  <c:v>0.11764705882352942</c:v>
                </c:pt>
                <c:pt idx="3">
                  <c:v>0.4705882352941177</c:v>
                </c:pt>
                <c:pt idx="4">
                  <c:v>1.0647058823529412</c:v>
                </c:pt>
                <c:pt idx="5">
                  <c:v>2.0235294117647058</c:v>
                </c:pt>
                <c:pt idx="6">
                  <c:v>3.9235294117647062</c:v>
                </c:pt>
              </c:numCache>
            </c:numRef>
          </c:yVal>
          <c:smooth val="0"/>
        </c:ser>
        <c:ser>
          <c:idx val="3"/>
          <c:order val="3"/>
          <c:tx>
            <c:v>B24*</c:v>
          </c:tx>
          <c:xVal>
            <c:numRef>
              <c:f>Ergebnisse!$B$174:$B$182</c:f>
              <c:numCache>
                <c:formatCode>0.00</c:formatCode>
                <c:ptCount val="9"/>
                <c:pt idx="0">
                  <c:v>0.49502275920853556</c:v>
                </c:pt>
                <c:pt idx="1">
                  <c:v>0.98315192340473501</c:v>
                </c:pt>
                <c:pt idx="2">
                  <c:v>1.9692826796461829</c:v>
                </c:pt>
                <c:pt idx="3">
                  <c:v>2.93426467771071</c:v>
                </c:pt>
                <c:pt idx="4">
                  <c:v>3.4449479107046099</c:v>
                </c:pt>
                <c:pt idx="5">
                  <c:v>3.933992023656395</c:v>
                </c:pt>
                <c:pt idx="6">
                  <c:v>4.3321518324312995</c:v>
                </c:pt>
                <c:pt idx="7">
                  <c:v>4.5662368072487451</c:v>
                </c:pt>
                <c:pt idx="8">
                  <c:v>4.6593811064478414</c:v>
                </c:pt>
              </c:numCache>
            </c:numRef>
          </c:xVal>
          <c:yVal>
            <c:numRef>
              <c:f>Ergebnisse!$D$174:$D$182</c:f>
              <c:numCache>
                <c:formatCode>0.00</c:formatCode>
                <c:ptCount val="9"/>
                <c:pt idx="0">
                  <c:v>2.9411764705882356E-2</c:v>
                </c:pt>
                <c:pt idx="1">
                  <c:v>0.12352941176470589</c:v>
                </c:pt>
                <c:pt idx="2">
                  <c:v>0.53529411764705881</c:v>
                </c:pt>
                <c:pt idx="3">
                  <c:v>1.2176470588235293</c:v>
                </c:pt>
                <c:pt idx="4">
                  <c:v>1.6823529411764706</c:v>
                </c:pt>
                <c:pt idx="5">
                  <c:v>2.3823529411764706</c:v>
                </c:pt>
                <c:pt idx="6">
                  <c:v>3.3764705882352941</c:v>
                </c:pt>
                <c:pt idx="7">
                  <c:v>4.9941176470588236</c:v>
                </c:pt>
                <c:pt idx="8">
                  <c:v>6.6352941176470583</c:v>
                </c:pt>
              </c:numCache>
            </c:numRef>
          </c:yVal>
          <c:smooth val="0"/>
        </c:ser>
        <c:ser>
          <c:idx val="4"/>
          <c:order val="4"/>
          <c:tx>
            <c:v>B30</c:v>
          </c:tx>
          <c:xVal>
            <c:numRef>
              <c:f>Ergebnisse!$B$42:$B$55</c:f>
              <c:numCache>
                <c:formatCode>0.00</c:formatCode>
                <c:ptCount val="14"/>
                <c:pt idx="0">
                  <c:v>0.24398219724923298</c:v>
                </c:pt>
                <c:pt idx="1">
                  <c:v>0.49660093245419107</c:v>
                </c:pt>
                <c:pt idx="2">
                  <c:v>0.98888359593051955</c:v>
                </c:pt>
                <c:pt idx="3">
                  <c:v>1.4647839487465051</c:v>
                </c:pt>
                <c:pt idx="4">
                  <c:v>1.9451119201227594</c:v>
                </c:pt>
                <c:pt idx="5">
                  <c:v>2.4557308446488677</c:v>
                </c:pt>
                <c:pt idx="6">
                  <c:v>2.9447133740679372</c:v>
                </c:pt>
                <c:pt idx="7">
                  <c:v>3.432923658260691</c:v>
                </c:pt>
                <c:pt idx="8">
                  <c:v>3.6791888532307704</c:v>
                </c:pt>
                <c:pt idx="9">
                  <c:v>3.9351364838358189</c:v>
                </c:pt>
                <c:pt idx="10">
                  <c:v>4.1779658426179749</c:v>
                </c:pt>
                <c:pt idx="11">
                  <c:v>4.3922500264776216</c:v>
                </c:pt>
                <c:pt idx="12">
                  <c:v>4.5698189191822722</c:v>
                </c:pt>
                <c:pt idx="13">
                  <c:v>4.6488902550536446</c:v>
                </c:pt>
              </c:numCache>
            </c:numRef>
          </c:xVal>
          <c:yVal>
            <c:numRef>
              <c:f>Ergebnisse!$D$42:$D$55</c:f>
              <c:numCache>
                <c:formatCode>0.00</c:formatCode>
                <c:ptCount val="14"/>
                <c:pt idx="0">
                  <c:v>0</c:v>
                </c:pt>
                <c:pt idx="1">
                  <c:v>2.9411764705882356E-2</c:v>
                </c:pt>
                <c:pt idx="2">
                  <c:v>0.12941176470588237</c:v>
                </c:pt>
                <c:pt idx="3">
                  <c:v>0.28823529411764703</c:v>
                </c:pt>
                <c:pt idx="4">
                  <c:v>0.52941176470588236</c:v>
                </c:pt>
                <c:pt idx="5">
                  <c:v>0.83529411764705885</c:v>
                </c:pt>
                <c:pt idx="6">
                  <c:v>1.2117647058823531</c:v>
                </c:pt>
                <c:pt idx="7">
                  <c:v>1.7941176470588234</c:v>
                </c:pt>
                <c:pt idx="8">
                  <c:v>2.1</c:v>
                </c:pt>
                <c:pt idx="9">
                  <c:v>2.4823529411764707</c:v>
                </c:pt>
                <c:pt idx="10">
                  <c:v>3.1294117647058828</c:v>
                </c:pt>
                <c:pt idx="11">
                  <c:v>4.9882352941176471</c:v>
                </c:pt>
                <c:pt idx="12">
                  <c:v>7.1470588235294121</c:v>
                </c:pt>
                <c:pt idx="13">
                  <c:v>9.8470588235294105</c:v>
                </c:pt>
              </c:numCache>
            </c:numRef>
          </c:yVal>
          <c:smooth val="0"/>
        </c:ser>
        <c:ser>
          <c:idx val="5"/>
          <c:order val="5"/>
          <c:tx>
            <c:v>B36</c:v>
          </c:tx>
          <c:xVal>
            <c:numRef>
              <c:f>Ergebnisse!$B$58:$B$67</c:f>
              <c:numCache>
                <c:formatCode>0.00</c:formatCode>
                <c:ptCount val="10"/>
                <c:pt idx="0">
                  <c:v>0.24066123950731455</c:v>
                </c:pt>
                <c:pt idx="1">
                  <c:v>0.47698624046494775</c:v>
                </c:pt>
                <c:pt idx="2">
                  <c:v>0.9713174351286209</c:v>
                </c:pt>
                <c:pt idx="3">
                  <c:v>1.9686523015553299</c:v>
                </c:pt>
                <c:pt idx="4">
                  <c:v>2.9356334981342695</c:v>
                </c:pt>
                <c:pt idx="5">
                  <c:v>3.468990839745075</c:v>
                </c:pt>
                <c:pt idx="6">
                  <c:v>3.9153118674681493</c:v>
                </c:pt>
                <c:pt idx="7">
                  <c:v>4.1935259199065333</c:v>
                </c:pt>
                <c:pt idx="8">
                  <c:v>4.3855324482619462</c:v>
                </c:pt>
                <c:pt idx="9">
                  <c:v>4.4233639416393435</c:v>
                </c:pt>
              </c:numCache>
            </c:numRef>
          </c:xVal>
          <c:yVal>
            <c:numRef>
              <c:f>Ergebnisse!$D$58:$D$67</c:f>
              <c:numCache>
                <c:formatCode>0.00</c:formatCode>
                <c:ptCount val="10"/>
                <c:pt idx="0">
                  <c:v>2.3529411764705882E-2</c:v>
                </c:pt>
                <c:pt idx="1">
                  <c:v>3.5294117647058823E-2</c:v>
                </c:pt>
                <c:pt idx="2">
                  <c:v>0.13529411764705884</c:v>
                </c:pt>
                <c:pt idx="3">
                  <c:v>0.57647058823529407</c:v>
                </c:pt>
                <c:pt idx="4">
                  <c:v>1.2941176470588236</c:v>
                </c:pt>
                <c:pt idx="5">
                  <c:v>1.9058823529411766</c:v>
                </c:pt>
                <c:pt idx="6">
                  <c:v>2.6529411764705881</c:v>
                </c:pt>
                <c:pt idx="7">
                  <c:v>4.2058823529411766</c:v>
                </c:pt>
                <c:pt idx="8">
                  <c:v>7.3529411764705888</c:v>
                </c:pt>
                <c:pt idx="9">
                  <c:v>10.823529411764705</c:v>
                </c:pt>
              </c:numCache>
            </c:numRef>
          </c:yVal>
          <c:smooth val="0"/>
        </c:ser>
        <c:ser>
          <c:idx val="6"/>
          <c:order val="6"/>
          <c:tx>
            <c:v>B40</c:v>
          </c:tx>
          <c:xVal>
            <c:numRef>
              <c:f>Ergebnisse!$B$70:$B$79</c:f>
              <c:numCache>
                <c:formatCode>0.00</c:formatCode>
                <c:ptCount val="10"/>
                <c:pt idx="0">
                  <c:v>0.24943642125675383</c:v>
                </c:pt>
                <c:pt idx="1">
                  <c:v>0.47520908988647553</c:v>
                </c:pt>
                <c:pt idx="2">
                  <c:v>0.98316866738529474</c:v>
                </c:pt>
                <c:pt idx="3">
                  <c:v>1.9771890860662327</c:v>
                </c:pt>
                <c:pt idx="4">
                  <c:v>2.9429949513784979</c:v>
                </c:pt>
                <c:pt idx="5">
                  <c:v>3.4543952196495851</c:v>
                </c:pt>
                <c:pt idx="6">
                  <c:v>3.9388795806444641</c:v>
                </c:pt>
                <c:pt idx="7">
                  <c:v>4.106167902602337</c:v>
                </c:pt>
                <c:pt idx="8">
                  <c:v>4.2799739513897368</c:v>
                </c:pt>
                <c:pt idx="9">
                  <c:v>4.3082174343176902</c:v>
                </c:pt>
              </c:numCache>
            </c:numRef>
          </c:xVal>
          <c:yVal>
            <c:numRef>
              <c:f>Ergebnisse!$D$70:$D$79</c:f>
              <c:numCache>
                <c:formatCode>0.00</c:formatCode>
                <c:ptCount val="10"/>
                <c:pt idx="0">
                  <c:v>2.9411764705882356E-2</c:v>
                </c:pt>
                <c:pt idx="1">
                  <c:v>4.11764705882353E-2</c:v>
                </c:pt>
                <c:pt idx="2">
                  <c:v>0.15882352941176472</c:v>
                </c:pt>
                <c:pt idx="3">
                  <c:v>0.61176470588235299</c:v>
                </c:pt>
                <c:pt idx="4">
                  <c:v>1.3529411764705881</c:v>
                </c:pt>
                <c:pt idx="5">
                  <c:v>2</c:v>
                </c:pt>
                <c:pt idx="6">
                  <c:v>2.9294117647058826</c:v>
                </c:pt>
                <c:pt idx="7">
                  <c:v>4.6117647058823525</c:v>
                </c:pt>
                <c:pt idx="8">
                  <c:v>7.158823529411765</c:v>
                </c:pt>
                <c:pt idx="9">
                  <c:v>9.5882352941176485</c:v>
                </c:pt>
              </c:numCache>
            </c:numRef>
          </c:yVal>
          <c:smooth val="0"/>
        </c:ser>
        <c:ser>
          <c:idx val="7"/>
          <c:order val="7"/>
          <c:tx>
            <c:v>B49</c:v>
          </c:tx>
          <c:xVal>
            <c:numRef>
              <c:f>Ergebnisse!$B$82:$B$91</c:f>
              <c:numCache>
                <c:formatCode>0.00</c:formatCode>
                <c:ptCount val="10"/>
                <c:pt idx="0">
                  <c:v>0.25150183588151792</c:v>
                </c:pt>
                <c:pt idx="1">
                  <c:v>0.48999495611399174</c:v>
                </c:pt>
                <c:pt idx="2">
                  <c:v>0.98215803150282432</c:v>
                </c:pt>
                <c:pt idx="3">
                  <c:v>1.9641669845114607</c:v>
                </c:pt>
                <c:pt idx="4">
                  <c:v>2.9503576781661236</c:v>
                </c:pt>
                <c:pt idx="5">
                  <c:v>3.4522226440397423</c:v>
                </c:pt>
                <c:pt idx="6">
                  <c:v>3.9388795806444641</c:v>
                </c:pt>
                <c:pt idx="7">
                  <c:v>4.0192648782086362</c:v>
                </c:pt>
                <c:pt idx="8">
                  <c:v>4.0692341172350144</c:v>
                </c:pt>
                <c:pt idx="9">
                  <c:v>4.0996501757728092</c:v>
                </c:pt>
              </c:numCache>
            </c:numRef>
          </c:xVal>
          <c:yVal>
            <c:numRef>
              <c:f>Ergebnisse!$D$82:$D$91</c:f>
              <c:numCache>
                <c:formatCode>0.00</c:formatCode>
                <c:ptCount val="10"/>
                <c:pt idx="0">
                  <c:v>3.5294117647058823E-2</c:v>
                </c:pt>
                <c:pt idx="1">
                  <c:v>5.2941176470588235E-2</c:v>
                </c:pt>
                <c:pt idx="2">
                  <c:v>0.17058823529411765</c:v>
                </c:pt>
                <c:pt idx="3">
                  <c:v>0.6705882352941176</c:v>
                </c:pt>
                <c:pt idx="4">
                  <c:v>1.5470588235294118</c:v>
                </c:pt>
                <c:pt idx="5">
                  <c:v>2.3000000000000003</c:v>
                </c:pt>
                <c:pt idx="6">
                  <c:v>4.8235294117647056</c:v>
                </c:pt>
                <c:pt idx="7">
                  <c:v>6.723529411764706</c:v>
                </c:pt>
                <c:pt idx="8">
                  <c:v>9.0823529411764703</c:v>
                </c:pt>
                <c:pt idx="9">
                  <c:v>11.388235294117647</c:v>
                </c:pt>
              </c:numCache>
            </c:numRef>
          </c:yVal>
          <c:smooth val="0"/>
        </c:ser>
        <c:ser>
          <c:idx val="8"/>
          <c:order val="8"/>
          <c:tx>
            <c:v>B60</c:v>
          </c:tx>
          <c:xVal>
            <c:numRef>
              <c:f>Ergebnisse!$B$94:$B$103</c:f>
              <c:numCache>
                <c:formatCode>0.00</c:formatCode>
                <c:ptCount val="10"/>
                <c:pt idx="0">
                  <c:v>0.2455010439122032</c:v>
                </c:pt>
                <c:pt idx="1">
                  <c:v>0.49751981465393391</c:v>
                </c:pt>
                <c:pt idx="2">
                  <c:v>0.98417675125865534</c:v>
                </c:pt>
                <c:pt idx="3">
                  <c:v>1.9726986537369957</c:v>
                </c:pt>
                <c:pt idx="4">
                  <c:v>2.9525302537759659</c:v>
                </c:pt>
                <c:pt idx="5">
                  <c:v>3.4326694635511603</c:v>
                </c:pt>
                <c:pt idx="6">
                  <c:v>3.7259671708798989</c:v>
                </c:pt>
                <c:pt idx="7">
                  <c:v>3.8237330733228112</c:v>
                </c:pt>
                <c:pt idx="8">
                  <c:v>3.8454588294212364</c:v>
                </c:pt>
                <c:pt idx="9">
                  <c:v>3.878047463568874</c:v>
                </c:pt>
              </c:numCache>
            </c:numRef>
          </c:xVal>
          <c:yVal>
            <c:numRef>
              <c:f>Ergebnisse!$D$94:$D$103</c:f>
              <c:numCache>
                <c:formatCode>0.00</c:formatCode>
                <c:ptCount val="10"/>
                <c:pt idx="0">
                  <c:v>4.11764705882353E-2</c:v>
                </c:pt>
                <c:pt idx="1">
                  <c:v>5.8823529411764712E-2</c:v>
                </c:pt>
                <c:pt idx="2">
                  <c:v>0.18823529411764706</c:v>
                </c:pt>
                <c:pt idx="3">
                  <c:v>0.75882352941176479</c:v>
                </c:pt>
                <c:pt idx="4">
                  <c:v>1.8235294117647061</c:v>
                </c:pt>
                <c:pt idx="5">
                  <c:v>2.7176470588235295</c:v>
                </c:pt>
                <c:pt idx="6">
                  <c:v>4.5588235294117645</c:v>
                </c:pt>
                <c:pt idx="7">
                  <c:v>7.0882352941176476</c:v>
                </c:pt>
                <c:pt idx="8">
                  <c:v>9.0117647058823529</c:v>
                </c:pt>
                <c:pt idx="9">
                  <c:v>11.294117647058824</c:v>
                </c:pt>
              </c:numCache>
            </c:numRef>
          </c:yVal>
          <c:smooth val="0"/>
        </c:ser>
        <c:ser>
          <c:idx val="9"/>
          <c:order val="9"/>
          <c:tx>
            <c:v>B73</c:v>
          </c:tx>
          <c:xVal>
            <c:numRef>
              <c:f>Ergebnisse!$B$106:$B$115</c:f>
              <c:numCache>
                <c:formatCode>0.00</c:formatCode>
                <c:ptCount val="10"/>
                <c:pt idx="0">
                  <c:v>0.24984619513188822</c:v>
                </c:pt>
                <c:pt idx="1">
                  <c:v>0.49317466343424893</c:v>
                </c:pt>
                <c:pt idx="2">
                  <c:v>0.98417675125865534</c:v>
                </c:pt>
                <c:pt idx="3">
                  <c:v>1.979216380566523</c:v>
                </c:pt>
                <c:pt idx="4">
                  <c:v>2.9460125269464381</c:v>
                </c:pt>
                <c:pt idx="5">
                  <c:v>3.4218065855019475</c:v>
                </c:pt>
                <c:pt idx="6">
                  <c:v>3.5608514245318679</c:v>
                </c:pt>
                <c:pt idx="7">
                  <c:v>3.6282012684369853</c:v>
                </c:pt>
                <c:pt idx="8">
                  <c:v>3.6282012684369853</c:v>
                </c:pt>
                <c:pt idx="9">
                  <c:v>3.6282012684369853</c:v>
                </c:pt>
              </c:numCache>
            </c:numRef>
          </c:xVal>
          <c:yVal>
            <c:numRef>
              <c:f>Ergebnisse!$D$106:$D$115</c:f>
              <c:numCache>
                <c:formatCode>0.00</c:formatCode>
                <c:ptCount val="10"/>
                <c:pt idx="0">
                  <c:v>4.7058823529411764E-2</c:v>
                </c:pt>
                <c:pt idx="1">
                  <c:v>7.0588235294117646E-2</c:v>
                </c:pt>
                <c:pt idx="2">
                  <c:v>0.22352941176470589</c:v>
                </c:pt>
                <c:pt idx="3">
                  <c:v>0.91764705882352948</c:v>
                </c:pt>
                <c:pt idx="4">
                  <c:v>2.2470588235294118</c:v>
                </c:pt>
                <c:pt idx="5">
                  <c:v>3.8823529411764706</c:v>
                </c:pt>
                <c:pt idx="6">
                  <c:v>5.6941176470588237</c:v>
                </c:pt>
                <c:pt idx="7">
                  <c:v>7.4235294117647053</c:v>
                </c:pt>
                <c:pt idx="8">
                  <c:v>9.6058823529411761</c:v>
                </c:pt>
                <c:pt idx="9">
                  <c:v>11.223529411764705</c:v>
                </c:pt>
              </c:numCache>
            </c:numRef>
          </c:yVal>
          <c:smooth val="0"/>
        </c:ser>
        <c:ser>
          <c:idx val="10"/>
          <c:order val="10"/>
          <c:tx>
            <c:v>B80</c:v>
          </c:tx>
          <c:xVal>
            <c:numRef>
              <c:f>Ergebnisse!$B$118:$B$127</c:f>
              <c:numCache>
                <c:formatCode>0.00</c:formatCode>
                <c:ptCount val="10"/>
                <c:pt idx="0">
                  <c:v>0.25636392196141577</c:v>
                </c:pt>
                <c:pt idx="1">
                  <c:v>0.49317466343424893</c:v>
                </c:pt>
                <c:pt idx="2">
                  <c:v>0.97765902442912789</c:v>
                </c:pt>
                <c:pt idx="3">
                  <c:v>1.9683535025173107</c:v>
                </c:pt>
                <c:pt idx="4">
                  <c:v>2.4637007415614023</c:v>
                </c:pt>
                <c:pt idx="5">
                  <c:v>2.9525302537759659</c:v>
                </c:pt>
                <c:pt idx="6">
                  <c:v>3.34576643915746</c:v>
                </c:pt>
                <c:pt idx="7">
                  <c:v>3.4761209757480103</c:v>
                </c:pt>
                <c:pt idx="8">
                  <c:v>3.497846731846435</c:v>
                </c:pt>
                <c:pt idx="9">
                  <c:v>3.5000193074562778</c:v>
                </c:pt>
              </c:numCache>
            </c:numRef>
          </c:xVal>
          <c:yVal>
            <c:numRef>
              <c:f>Ergebnisse!$D$118:$D$127</c:f>
              <c:numCache>
                <c:formatCode>0.00</c:formatCode>
                <c:ptCount val="10"/>
                <c:pt idx="0">
                  <c:v>5.2941176470588235E-2</c:v>
                </c:pt>
                <c:pt idx="1">
                  <c:v>8.2352941176470601E-2</c:v>
                </c:pt>
                <c:pt idx="2">
                  <c:v>0.24705882352941178</c:v>
                </c:pt>
                <c:pt idx="3">
                  <c:v>0.9882352941176471</c:v>
                </c:pt>
                <c:pt idx="4">
                  <c:v>1.6176470588235294</c:v>
                </c:pt>
                <c:pt idx="5">
                  <c:v>2.5705882352941178</c:v>
                </c:pt>
                <c:pt idx="6">
                  <c:v>4.4823529411764707</c:v>
                </c:pt>
                <c:pt idx="7">
                  <c:v>6.723529411764706</c:v>
                </c:pt>
                <c:pt idx="8">
                  <c:v>9.235294117647058</c:v>
                </c:pt>
                <c:pt idx="9">
                  <c:v>11.588235294117647</c:v>
                </c:pt>
              </c:numCache>
            </c:numRef>
          </c:yVal>
          <c:smooth val="0"/>
        </c:ser>
        <c:ser>
          <c:idx val="11"/>
          <c:order val="11"/>
          <c:tx>
            <c:v>B100</c:v>
          </c:tx>
          <c:xVal>
            <c:numRef>
              <c:f>Ergebnisse!$B$130:$B$140</c:f>
              <c:numCache>
                <c:formatCode>0.00</c:formatCode>
                <c:ptCount val="11"/>
                <c:pt idx="0">
                  <c:v>0.24856264425014965</c:v>
                </c:pt>
                <c:pt idx="1">
                  <c:v>0.48898779139762732</c:v>
                </c:pt>
                <c:pt idx="2">
                  <c:v>0.98013924558904952</c:v>
                </c:pt>
                <c:pt idx="3">
                  <c:v>1.9621677280022363</c:v>
                </c:pt>
                <c:pt idx="4">
                  <c:v>2.4608401892624734</c:v>
                </c:pt>
                <c:pt idx="5">
                  <c:v>2.7166808433003342</c:v>
                </c:pt>
                <c:pt idx="6">
                  <c:v>2.9616807916586239</c:v>
                </c:pt>
                <c:pt idx="7">
                  <c:v>3.1134506711726093</c:v>
                </c:pt>
                <c:pt idx="8">
                  <c:v>3.1915037520655161</c:v>
                </c:pt>
                <c:pt idx="9">
                  <c:v>3.2023444577450864</c:v>
                </c:pt>
                <c:pt idx="10">
                  <c:v>3.2023444577450864</c:v>
                </c:pt>
              </c:numCache>
            </c:numRef>
          </c:xVal>
          <c:yVal>
            <c:numRef>
              <c:f>Ergebnisse!$D$130:$D$140</c:f>
              <c:numCache>
                <c:formatCode>0.00</c:formatCode>
                <c:ptCount val="11"/>
                <c:pt idx="0">
                  <c:v>5.8823529411764712E-2</c:v>
                </c:pt>
                <c:pt idx="1">
                  <c:v>9.4117647058823528E-2</c:v>
                </c:pt>
                <c:pt idx="2">
                  <c:v>0.30588235294117649</c:v>
                </c:pt>
                <c:pt idx="3">
                  <c:v>1.3058823529411767</c:v>
                </c:pt>
                <c:pt idx="4">
                  <c:v>2.3000000000000003</c:v>
                </c:pt>
                <c:pt idx="5">
                  <c:v>2.952941176470588</c:v>
                </c:pt>
                <c:pt idx="6">
                  <c:v>4.0058823529411764</c:v>
                </c:pt>
                <c:pt idx="7">
                  <c:v>5.7823529411764705</c:v>
                </c:pt>
                <c:pt idx="8">
                  <c:v>7.2941176470588243</c:v>
                </c:pt>
                <c:pt idx="9">
                  <c:v>9.3764705882352946</c:v>
                </c:pt>
                <c:pt idx="10">
                  <c:v>11.470588235294118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4868096"/>
        <c:axId val="104886656"/>
      </c:scatterChart>
      <c:valAx>
        <c:axId val="104868096"/>
        <c:scaling>
          <c:logBase val="10"/>
          <c:orientation val="minMax"/>
          <c:max val="5"/>
          <c:min val="0.2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sz="1400"/>
                  <a:t>F-Faktor [Pa</a:t>
                </a:r>
                <a:r>
                  <a:rPr lang="en-US" sz="1400" baseline="30000"/>
                  <a:t>0,5</a:t>
                </a:r>
                <a:r>
                  <a:rPr lang="en-US" sz="1400"/>
                  <a:t>]</a:t>
                </a:r>
              </a:p>
            </c:rich>
          </c:tx>
          <c:layout>
            <c:manualLayout>
              <c:xMode val="edge"/>
              <c:yMode val="edge"/>
              <c:x val="0.43313762268550177"/>
              <c:y val="0.95865949056531374"/>
            </c:manualLayout>
          </c:layout>
          <c:overlay val="0"/>
        </c:title>
        <c:numFmt formatCode="0.00" sourceLinked="1"/>
        <c:majorTickMark val="out"/>
        <c:minorTickMark val="none"/>
        <c:tickLblPos val="nextTo"/>
        <c:crossAx val="104886656"/>
        <c:crossesAt val="1.0000000000000053E-5"/>
        <c:crossBetween val="midCat"/>
      </c:valAx>
      <c:valAx>
        <c:axId val="104886656"/>
        <c:scaling>
          <c:logBase val="10"/>
          <c:orientation val="minMax"/>
          <c:max val="15"/>
        </c:scaling>
        <c:delete val="0"/>
        <c:axPos val="l"/>
        <c:majorGridlines>
          <c:spPr>
            <a:ln>
              <a:solidFill>
                <a:schemeClr val="tx1"/>
              </a:solidFill>
            </a:ln>
          </c:spPr>
        </c:majorGridlines>
        <c:min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l-GR" sz="1400" b="1" i="0" u="none" strike="noStrike" baseline="0"/>
                  <a:t>Δ</a:t>
                </a:r>
                <a:r>
                  <a:rPr lang="de-AT" sz="1400" b="1" i="0" u="none" strike="noStrike" baseline="0"/>
                  <a:t>p/H [mbar/m] </a:t>
                </a:r>
                <a:endParaRPr lang="de-AT" sz="1400"/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crossAx val="104868096"/>
        <c:crossesAt val="1.0000000000000053E-5"/>
        <c:crossBetween val="midCat"/>
      </c:valAx>
    </c:plotArea>
    <c:legend>
      <c:legendPos val="r"/>
      <c:overlay val="0"/>
    </c:legend>
    <c:plotVisOnly val="1"/>
    <c:dispBlanksAs val="gap"/>
    <c:showDLblsOverMax val="0"/>
  </c:chart>
  <c:spPr>
    <a:ln>
      <a:solidFill>
        <a:sysClr val="windowText" lastClr="000000"/>
      </a:solidFill>
    </a:ln>
  </c:sp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A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de-AT"/>
              <a:t>Vergleich MUL 2014 vs</a:t>
            </a:r>
            <a:r>
              <a:rPr lang="de-AT" baseline="0"/>
              <a:t> 2018</a:t>
            </a:r>
            <a:endParaRPr lang="de-AT"/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7.3175420886605738E-2"/>
          <c:y val="9.3673668330630774E-2"/>
          <c:w val="0.80072229290024488"/>
          <c:h val="0.80611346158154051"/>
        </c:manualLayout>
      </c:layout>
      <c:scatterChart>
        <c:scatterStyle val="lineMarker"/>
        <c:varyColors val="0"/>
        <c:ser>
          <c:idx val="0"/>
          <c:order val="0"/>
          <c:tx>
            <c:v>B0</c:v>
          </c:tx>
          <c:spPr>
            <a:ln w="25400">
              <a:solidFill>
                <a:schemeClr val="tx1"/>
              </a:solidFill>
            </a:ln>
          </c:spPr>
          <c:marker>
            <c:symbol val="triangle"/>
            <c:size val="5"/>
            <c:spPr>
              <a:solidFill>
                <a:sysClr val="windowText" lastClr="000000"/>
              </a:solidFill>
              <a:ln>
                <a:solidFill>
                  <a:sysClr val="windowText" lastClr="000000"/>
                </a:solidFill>
              </a:ln>
            </c:spPr>
          </c:marker>
          <c:xVal>
            <c:numRef>
              <c:f>Ergebnisse!$B$6:$B$11</c:f>
              <c:numCache>
                <c:formatCode>0.00</c:formatCode>
                <c:ptCount val="6"/>
                <c:pt idx="0">
                  <c:v>0.47401250997490774</c:v>
                </c:pt>
                <c:pt idx="1">
                  <c:v>0.98075751278184142</c:v>
                </c:pt>
                <c:pt idx="2">
                  <c:v>1.9592622206583101</c:v>
                </c:pt>
                <c:pt idx="3">
                  <c:v>2.926560270980509</c:v>
                </c:pt>
                <c:pt idx="4">
                  <c:v>3.9145108284323844</c:v>
                </c:pt>
                <c:pt idx="5">
                  <c:v>4.8925987519182481</c:v>
                </c:pt>
              </c:numCache>
            </c:numRef>
          </c:xVal>
          <c:yVal>
            <c:numRef>
              <c:f>Ergebnisse!$D$6:$D$11</c:f>
              <c:numCache>
                <c:formatCode>0.00</c:formatCode>
                <c:ptCount val="6"/>
                <c:pt idx="0">
                  <c:v>1.7647058823529412E-2</c:v>
                </c:pt>
                <c:pt idx="1">
                  <c:v>9.4117647058823528E-2</c:v>
                </c:pt>
                <c:pt idx="2">
                  <c:v>0.41764705882352943</c:v>
                </c:pt>
                <c:pt idx="3">
                  <c:v>0.92941176470588238</c:v>
                </c:pt>
                <c:pt idx="4">
                  <c:v>1.6823529411764706</c:v>
                </c:pt>
                <c:pt idx="5">
                  <c:v>2.7176470588235295</c:v>
                </c:pt>
              </c:numCache>
            </c:numRef>
          </c:yVal>
          <c:smooth val="0"/>
        </c:ser>
        <c:ser>
          <c:idx val="4"/>
          <c:order val="1"/>
          <c:tx>
            <c:v>B30</c:v>
          </c:tx>
          <c:spPr>
            <a:ln w="25400">
              <a:solidFill>
                <a:srgbClr val="FF0000"/>
              </a:solidFill>
            </a:ln>
          </c:spPr>
          <c:marker>
            <c:spPr>
              <a:ln w="15875">
                <a:solidFill>
                  <a:srgbClr val="FF0000"/>
                </a:solidFill>
              </a:ln>
            </c:spPr>
          </c:marker>
          <c:xVal>
            <c:numRef>
              <c:f>Ergebnisse!$B$43:$B$55</c:f>
              <c:numCache>
                <c:formatCode>0.00</c:formatCode>
                <c:ptCount val="13"/>
                <c:pt idx="0">
                  <c:v>0.49660093245419107</c:v>
                </c:pt>
                <c:pt idx="1">
                  <c:v>0.98888359593051955</c:v>
                </c:pt>
                <c:pt idx="2">
                  <c:v>1.4647839487465051</c:v>
                </c:pt>
                <c:pt idx="3">
                  <c:v>1.9451119201227594</c:v>
                </c:pt>
                <c:pt idx="4">
                  <c:v>2.4557308446488677</c:v>
                </c:pt>
                <c:pt idx="5">
                  <c:v>2.9447133740679372</c:v>
                </c:pt>
                <c:pt idx="6">
                  <c:v>3.432923658260691</c:v>
                </c:pt>
                <c:pt idx="7">
                  <c:v>3.6791888532307704</c:v>
                </c:pt>
                <c:pt idx="8">
                  <c:v>3.9351364838358189</c:v>
                </c:pt>
                <c:pt idx="9">
                  <c:v>4.1779658426179749</c:v>
                </c:pt>
                <c:pt idx="10">
                  <c:v>4.3922500264776216</c:v>
                </c:pt>
                <c:pt idx="11">
                  <c:v>4.5698189191822722</c:v>
                </c:pt>
                <c:pt idx="12">
                  <c:v>4.6488902550536446</c:v>
                </c:pt>
              </c:numCache>
            </c:numRef>
          </c:xVal>
          <c:yVal>
            <c:numRef>
              <c:f>Ergebnisse!$D$43:$D$55</c:f>
              <c:numCache>
                <c:formatCode>0.00</c:formatCode>
                <c:ptCount val="13"/>
                <c:pt idx="0">
                  <c:v>2.9411764705882356E-2</c:v>
                </c:pt>
                <c:pt idx="1">
                  <c:v>0.12941176470588237</c:v>
                </c:pt>
                <c:pt idx="2">
                  <c:v>0.28823529411764703</c:v>
                </c:pt>
                <c:pt idx="3">
                  <c:v>0.52941176470588236</c:v>
                </c:pt>
                <c:pt idx="4">
                  <c:v>0.83529411764705885</c:v>
                </c:pt>
                <c:pt idx="5">
                  <c:v>1.2117647058823531</c:v>
                </c:pt>
                <c:pt idx="6">
                  <c:v>1.7941176470588234</c:v>
                </c:pt>
                <c:pt idx="7">
                  <c:v>2.1</c:v>
                </c:pt>
                <c:pt idx="8">
                  <c:v>2.4823529411764707</c:v>
                </c:pt>
                <c:pt idx="9">
                  <c:v>3.1294117647058828</c:v>
                </c:pt>
                <c:pt idx="10">
                  <c:v>4.9882352941176471</c:v>
                </c:pt>
                <c:pt idx="11">
                  <c:v>7.1470588235294121</c:v>
                </c:pt>
                <c:pt idx="12">
                  <c:v>9.8470588235294105</c:v>
                </c:pt>
              </c:numCache>
            </c:numRef>
          </c:yVal>
          <c:smooth val="0"/>
        </c:ser>
        <c:ser>
          <c:idx val="6"/>
          <c:order val="2"/>
          <c:tx>
            <c:v>B40</c:v>
          </c:tx>
          <c:spPr>
            <a:ln>
              <a:solidFill>
                <a:srgbClr val="00B0F0"/>
              </a:solidFill>
            </a:ln>
          </c:spPr>
          <c:marker>
            <c:symbol val="diamond"/>
            <c:size val="7"/>
            <c:spPr>
              <a:solidFill>
                <a:srgbClr val="00B0F0"/>
              </a:solidFill>
              <a:ln>
                <a:solidFill>
                  <a:srgbClr val="00B0F0"/>
                </a:solidFill>
              </a:ln>
            </c:spPr>
          </c:marker>
          <c:xVal>
            <c:numRef>
              <c:f>Ergebnisse!$B$71:$B$79</c:f>
              <c:numCache>
                <c:formatCode>0.00</c:formatCode>
                <c:ptCount val="9"/>
                <c:pt idx="0">
                  <c:v>0.47520908988647553</c:v>
                </c:pt>
                <c:pt idx="1">
                  <c:v>0.98316866738529474</c:v>
                </c:pt>
                <c:pt idx="2">
                  <c:v>1.9771890860662327</c:v>
                </c:pt>
                <c:pt idx="3">
                  <c:v>2.9429949513784979</c:v>
                </c:pt>
                <c:pt idx="4">
                  <c:v>3.4543952196495851</c:v>
                </c:pt>
                <c:pt idx="5">
                  <c:v>3.9388795806444641</c:v>
                </c:pt>
                <c:pt idx="6">
                  <c:v>4.106167902602337</c:v>
                </c:pt>
                <c:pt idx="7">
                  <c:v>4.2799739513897368</c:v>
                </c:pt>
                <c:pt idx="8">
                  <c:v>4.3082174343176902</c:v>
                </c:pt>
              </c:numCache>
            </c:numRef>
          </c:xVal>
          <c:yVal>
            <c:numRef>
              <c:f>Ergebnisse!$D$71:$D$79</c:f>
              <c:numCache>
                <c:formatCode>0.00</c:formatCode>
                <c:ptCount val="9"/>
                <c:pt idx="0">
                  <c:v>4.11764705882353E-2</c:v>
                </c:pt>
                <c:pt idx="1">
                  <c:v>0.15882352941176472</c:v>
                </c:pt>
                <c:pt idx="2">
                  <c:v>0.61176470588235299</c:v>
                </c:pt>
                <c:pt idx="3">
                  <c:v>1.3529411764705881</c:v>
                </c:pt>
                <c:pt idx="4">
                  <c:v>2</c:v>
                </c:pt>
                <c:pt idx="5">
                  <c:v>2.9294117647058826</c:v>
                </c:pt>
                <c:pt idx="6">
                  <c:v>4.6117647058823525</c:v>
                </c:pt>
                <c:pt idx="7">
                  <c:v>7.158823529411765</c:v>
                </c:pt>
                <c:pt idx="8">
                  <c:v>9.5882352941176485</c:v>
                </c:pt>
              </c:numCache>
            </c:numRef>
          </c:yVal>
          <c:smooth val="0"/>
        </c:ser>
        <c:ser>
          <c:idx val="8"/>
          <c:order val="3"/>
          <c:tx>
            <c:v>B60</c:v>
          </c:tx>
          <c:spPr>
            <a:ln w="25400">
              <a:solidFill>
                <a:srgbClr val="FFC000"/>
              </a:solidFill>
            </a:ln>
          </c:spPr>
          <c:marker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xVal>
            <c:numRef>
              <c:f>Ergebnisse!$B$95:$B$103</c:f>
              <c:numCache>
                <c:formatCode>0.00</c:formatCode>
                <c:ptCount val="9"/>
                <c:pt idx="0">
                  <c:v>0.49751981465393391</c:v>
                </c:pt>
                <c:pt idx="1">
                  <c:v>0.98417675125865534</c:v>
                </c:pt>
                <c:pt idx="2">
                  <c:v>1.9726986537369957</c:v>
                </c:pt>
                <c:pt idx="3">
                  <c:v>2.9525302537759659</c:v>
                </c:pt>
                <c:pt idx="4">
                  <c:v>3.4326694635511603</c:v>
                </c:pt>
                <c:pt idx="5">
                  <c:v>3.7259671708798989</c:v>
                </c:pt>
                <c:pt idx="6">
                  <c:v>3.8237330733228112</c:v>
                </c:pt>
                <c:pt idx="7">
                  <c:v>3.8454588294212364</c:v>
                </c:pt>
                <c:pt idx="8">
                  <c:v>3.878047463568874</c:v>
                </c:pt>
              </c:numCache>
            </c:numRef>
          </c:xVal>
          <c:yVal>
            <c:numRef>
              <c:f>Ergebnisse!$D$95:$D$103</c:f>
              <c:numCache>
                <c:formatCode>0.00</c:formatCode>
                <c:ptCount val="9"/>
                <c:pt idx="0">
                  <c:v>5.8823529411764712E-2</c:v>
                </c:pt>
                <c:pt idx="1">
                  <c:v>0.18823529411764706</c:v>
                </c:pt>
                <c:pt idx="2">
                  <c:v>0.75882352941176479</c:v>
                </c:pt>
                <c:pt idx="3">
                  <c:v>1.8235294117647061</c:v>
                </c:pt>
                <c:pt idx="4">
                  <c:v>2.7176470588235295</c:v>
                </c:pt>
                <c:pt idx="5">
                  <c:v>4.5588235294117645</c:v>
                </c:pt>
                <c:pt idx="6">
                  <c:v>7.0882352941176476</c:v>
                </c:pt>
                <c:pt idx="7">
                  <c:v>9.0117647058823529</c:v>
                </c:pt>
                <c:pt idx="8">
                  <c:v>11.294117647058824</c:v>
                </c:pt>
              </c:numCache>
            </c:numRef>
          </c:yVal>
          <c:smooth val="0"/>
        </c:ser>
        <c:ser>
          <c:idx val="10"/>
          <c:order val="4"/>
          <c:tx>
            <c:v>B80</c:v>
          </c:tx>
          <c:spPr>
            <a:ln w="25400">
              <a:solidFill>
                <a:srgbClr val="00B050"/>
              </a:solidFill>
            </a:ln>
          </c:spPr>
          <c:marker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xVal>
            <c:numRef>
              <c:f>Ergebnisse!$B$119:$B$127</c:f>
              <c:numCache>
                <c:formatCode>0.00</c:formatCode>
                <c:ptCount val="9"/>
                <c:pt idx="0">
                  <c:v>0.49317466343424893</c:v>
                </c:pt>
                <c:pt idx="1">
                  <c:v>0.97765902442912789</c:v>
                </c:pt>
                <c:pt idx="2">
                  <c:v>1.9683535025173107</c:v>
                </c:pt>
                <c:pt idx="3">
                  <c:v>2.4637007415614023</c:v>
                </c:pt>
                <c:pt idx="4">
                  <c:v>2.9525302537759659</c:v>
                </c:pt>
                <c:pt idx="5">
                  <c:v>3.34576643915746</c:v>
                </c:pt>
                <c:pt idx="6">
                  <c:v>3.4761209757480103</c:v>
                </c:pt>
                <c:pt idx="7">
                  <c:v>3.497846731846435</c:v>
                </c:pt>
                <c:pt idx="8">
                  <c:v>3.5000193074562778</c:v>
                </c:pt>
              </c:numCache>
            </c:numRef>
          </c:xVal>
          <c:yVal>
            <c:numRef>
              <c:f>Ergebnisse!$D$119:$D$127</c:f>
              <c:numCache>
                <c:formatCode>0.00</c:formatCode>
                <c:ptCount val="9"/>
                <c:pt idx="0">
                  <c:v>8.2352941176470601E-2</c:v>
                </c:pt>
                <c:pt idx="1">
                  <c:v>0.24705882352941178</c:v>
                </c:pt>
                <c:pt idx="2">
                  <c:v>0.9882352941176471</c:v>
                </c:pt>
                <c:pt idx="3">
                  <c:v>1.6176470588235294</c:v>
                </c:pt>
                <c:pt idx="4">
                  <c:v>2.5705882352941178</c:v>
                </c:pt>
                <c:pt idx="5">
                  <c:v>4.4823529411764707</c:v>
                </c:pt>
                <c:pt idx="6">
                  <c:v>6.723529411764706</c:v>
                </c:pt>
                <c:pt idx="7">
                  <c:v>9.235294117647058</c:v>
                </c:pt>
                <c:pt idx="8">
                  <c:v>11.588235294117647</c:v>
                </c:pt>
              </c:numCache>
            </c:numRef>
          </c:yVal>
          <c:smooth val="0"/>
        </c:ser>
        <c:ser>
          <c:idx val="11"/>
          <c:order val="5"/>
          <c:tx>
            <c:v>B100</c:v>
          </c:tx>
          <c:spPr>
            <a:ln w="25400">
              <a:solidFill>
                <a:srgbClr val="6600CC"/>
              </a:solidFill>
            </a:ln>
          </c:spPr>
          <c:marker>
            <c:spPr>
              <a:solidFill>
                <a:srgbClr val="6600CC"/>
              </a:solidFill>
              <a:ln>
                <a:solidFill>
                  <a:srgbClr val="6600CC"/>
                </a:solidFill>
              </a:ln>
            </c:spPr>
          </c:marker>
          <c:xVal>
            <c:numRef>
              <c:f>Ergebnisse!$B$131:$B$140</c:f>
              <c:numCache>
                <c:formatCode>0.00</c:formatCode>
                <c:ptCount val="10"/>
                <c:pt idx="0">
                  <c:v>0.48898779139762732</c:v>
                </c:pt>
                <c:pt idx="1">
                  <c:v>0.98013924558904952</c:v>
                </c:pt>
                <c:pt idx="2">
                  <c:v>1.9621677280022363</c:v>
                </c:pt>
                <c:pt idx="3">
                  <c:v>2.4608401892624734</c:v>
                </c:pt>
                <c:pt idx="4">
                  <c:v>2.7166808433003342</c:v>
                </c:pt>
                <c:pt idx="5">
                  <c:v>2.9616807916586239</c:v>
                </c:pt>
                <c:pt idx="6">
                  <c:v>3.1134506711726093</c:v>
                </c:pt>
                <c:pt idx="7">
                  <c:v>3.1915037520655161</c:v>
                </c:pt>
                <c:pt idx="8">
                  <c:v>3.2023444577450864</c:v>
                </c:pt>
                <c:pt idx="9">
                  <c:v>3.2023444577450864</c:v>
                </c:pt>
              </c:numCache>
            </c:numRef>
          </c:xVal>
          <c:yVal>
            <c:numRef>
              <c:f>Ergebnisse!$D$131:$D$140</c:f>
              <c:numCache>
                <c:formatCode>0.00</c:formatCode>
                <c:ptCount val="10"/>
                <c:pt idx="0">
                  <c:v>9.4117647058823528E-2</c:v>
                </c:pt>
                <c:pt idx="1">
                  <c:v>0.30588235294117649</c:v>
                </c:pt>
                <c:pt idx="2">
                  <c:v>1.3058823529411767</c:v>
                </c:pt>
                <c:pt idx="3">
                  <c:v>2.3000000000000003</c:v>
                </c:pt>
                <c:pt idx="4">
                  <c:v>2.952941176470588</c:v>
                </c:pt>
                <c:pt idx="5">
                  <c:v>4.0058823529411764</c:v>
                </c:pt>
                <c:pt idx="6">
                  <c:v>5.7823529411764705</c:v>
                </c:pt>
                <c:pt idx="7">
                  <c:v>7.2941176470588243</c:v>
                </c:pt>
                <c:pt idx="8">
                  <c:v>9.3764705882352946</c:v>
                </c:pt>
                <c:pt idx="9">
                  <c:v>11.470588235294118</c:v>
                </c:pt>
              </c:numCache>
            </c:numRef>
          </c:yVal>
          <c:smooth val="0"/>
        </c:ser>
        <c:ser>
          <c:idx val="1"/>
          <c:order val="6"/>
          <c:tx>
            <c:v>B0 2014</c:v>
          </c:tx>
          <c:spPr>
            <a:ln w="25400">
              <a:solidFill>
                <a:schemeClr val="tx1"/>
              </a:solidFill>
              <a:prstDash val="dash"/>
            </a:ln>
          </c:spPr>
          <c:marker>
            <c:symbol val="square"/>
            <c:size val="5"/>
            <c:spPr>
              <a:solidFill>
                <a:schemeClr val="tx1"/>
              </a:solidFill>
              <a:ln>
                <a:solidFill>
                  <a:sysClr val="windowText" lastClr="000000"/>
                </a:solidFill>
              </a:ln>
            </c:spPr>
          </c:marker>
          <c:xVal>
            <c:numRef>
              <c:f>'VGL 2014 vs 2018'!$E$5:$E$10</c:f>
              <c:numCache>
                <c:formatCode>0.00</c:formatCode>
                <c:ptCount val="6"/>
                <c:pt idx="0">
                  <c:v>0.85935350279979039</c:v>
                </c:pt>
                <c:pt idx="1">
                  <c:v>1.8738597423363519</c:v>
                </c:pt>
                <c:pt idx="2">
                  <c:v>2.8733431206716733</c:v>
                </c:pt>
                <c:pt idx="3">
                  <c:v>3.8934777553761251</c:v>
                </c:pt>
                <c:pt idx="4">
                  <c:v>4.8649446329220938</c:v>
                </c:pt>
                <c:pt idx="5">
                  <c:v>5.8015648122231491</c:v>
                </c:pt>
              </c:numCache>
            </c:numRef>
          </c:xVal>
          <c:yVal>
            <c:numRef>
              <c:f>'VGL 2014 vs 2018'!$F$5:$F$10</c:f>
              <c:numCache>
                <c:formatCode>0.00</c:formatCode>
                <c:ptCount val="6"/>
                <c:pt idx="0">
                  <c:v>8.2352941176470601E-2</c:v>
                </c:pt>
                <c:pt idx="1">
                  <c:v>0.40588235294117647</c:v>
                </c:pt>
                <c:pt idx="2">
                  <c:v>0.89411764705882357</c:v>
                </c:pt>
                <c:pt idx="3">
                  <c:v>1.5764705882352943</c:v>
                </c:pt>
                <c:pt idx="4">
                  <c:v>2.4352941176470586</c:v>
                </c:pt>
                <c:pt idx="5">
                  <c:v>3.3941176470588235</c:v>
                </c:pt>
              </c:numCache>
            </c:numRef>
          </c:yVal>
          <c:smooth val="0"/>
        </c:ser>
        <c:ser>
          <c:idx val="2"/>
          <c:order val="7"/>
          <c:tx>
            <c:v>B30 2014</c:v>
          </c:tx>
          <c:spPr>
            <a:ln w="25400">
              <a:solidFill>
                <a:srgbClr val="FF0000"/>
              </a:solidFill>
              <a:prstDash val="dash"/>
            </a:ln>
          </c:spPr>
          <c:marker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xVal>
            <c:numRef>
              <c:f>'VGL 2014 vs 2018'!$E$11:$E$19</c:f>
              <c:numCache>
                <c:formatCode>0.00</c:formatCode>
                <c:ptCount val="9"/>
                <c:pt idx="0">
                  <c:v>0.85580383159991269</c:v>
                </c:pt>
                <c:pt idx="1">
                  <c:v>1.8685903025374166</c:v>
                </c:pt>
                <c:pt idx="2">
                  <c:v>2.8690431450134568</c:v>
                </c:pt>
                <c:pt idx="3">
                  <c:v>3.2932168476335022</c:v>
                </c:pt>
                <c:pt idx="4">
                  <c:v>3.70454530778873</c:v>
                </c:pt>
                <c:pt idx="5">
                  <c:v>3.8927735042258651</c:v>
                </c:pt>
                <c:pt idx="6">
                  <c:v>4.1014192207200066</c:v>
                </c:pt>
                <c:pt idx="7">
                  <c:v>4.3004720307086721</c:v>
                </c:pt>
                <c:pt idx="8">
                  <c:v>4.4851354809391202</c:v>
                </c:pt>
              </c:numCache>
            </c:numRef>
          </c:xVal>
          <c:yVal>
            <c:numRef>
              <c:f>'VGL 2014 vs 2018'!$F$11:$F$19</c:f>
              <c:numCache>
                <c:formatCode>0.00</c:formatCode>
                <c:ptCount val="9"/>
                <c:pt idx="0">
                  <c:v>0.12941176470588237</c:v>
                </c:pt>
                <c:pt idx="1">
                  <c:v>0.54705882352941182</c:v>
                </c:pt>
                <c:pt idx="2">
                  <c:v>1.2529411764705882</c:v>
                </c:pt>
                <c:pt idx="3">
                  <c:v>1.6823529411764706</c:v>
                </c:pt>
                <c:pt idx="4">
                  <c:v>2.1882352941176473</c:v>
                </c:pt>
                <c:pt idx="5">
                  <c:v>2.4941176470588236</c:v>
                </c:pt>
                <c:pt idx="6">
                  <c:v>2.8411764705882354</c:v>
                </c:pt>
                <c:pt idx="7">
                  <c:v>3.8470588235294119</c:v>
                </c:pt>
                <c:pt idx="8">
                  <c:v>5.9411764705882355</c:v>
                </c:pt>
              </c:numCache>
            </c:numRef>
          </c:yVal>
          <c:smooth val="0"/>
        </c:ser>
        <c:ser>
          <c:idx val="3"/>
          <c:order val="8"/>
          <c:tx>
            <c:v>B40 2014</c:v>
          </c:tx>
          <c:spPr>
            <a:ln w="25400">
              <a:solidFill>
                <a:srgbClr val="00B0F0"/>
              </a:solidFill>
              <a:prstDash val="dash"/>
            </a:ln>
          </c:spPr>
          <c:marker>
            <c:spPr>
              <a:noFill/>
              <a:ln w="19050">
                <a:solidFill>
                  <a:srgbClr val="00B0F0"/>
                </a:solidFill>
              </a:ln>
            </c:spPr>
          </c:marker>
          <c:xVal>
            <c:numRef>
              <c:f>'VGL 2014 vs 2018'!$E$20:$E$27</c:f>
              <c:numCache>
                <c:formatCode>0.00</c:formatCode>
                <c:ptCount val="8"/>
                <c:pt idx="0">
                  <c:v>0.86586440089329775</c:v>
                </c:pt>
                <c:pt idx="1">
                  <c:v>1.8468005947231232</c:v>
                </c:pt>
                <c:pt idx="2">
                  <c:v>2.8789488277721431</c:v>
                </c:pt>
                <c:pt idx="3">
                  <c:v>3.275488927180449</c:v>
                </c:pt>
                <c:pt idx="4">
                  <c:v>3.5740883996264627</c:v>
                </c:pt>
                <c:pt idx="5">
                  <c:v>3.8774654636316122</c:v>
                </c:pt>
                <c:pt idx="6">
                  <c:v>4.076608519241951</c:v>
                </c:pt>
                <c:pt idx="7">
                  <c:v>4.2848444096496667</c:v>
                </c:pt>
              </c:numCache>
            </c:numRef>
          </c:xVal>
          <c:yVal>
            <c:numRef>
              <c:f>'VGL 2014 vs 2018'!$F$20:$F$27</c:f>
              <c:numCache>
                <c:formatCode>0.00</c:formatCode>
                <c:ptCount val="8"/>
                <c:pt idx="0">
                  <c:v>0.14117647058823529</c:v>
                </c:pt>
                <c:pt idx="1">
                  <c:v>0.57058823529411762</c:v>
                </c:pt>
                <c:pt idx="2">
                  <c:v>1.3470588235294119</c:v>
                </c:pt>
                <c:pt idx="3">
                  <c:v>1.7941176470588234</c:v>
                </c:pt>
                <c:pt idx="4">
                  <c:v>2.223529411764706</c:v>
                </c:pt>
                <c:pt idx="5">
                  <c:v>2.835294117647059</c:v>
                </c:pt>
                <c:pt idx="6">
                  <c:v>4.1176470588235299</c:v>
                </c:pt>
                <c:pt idx="7">
                  <c:v>6.8411764705882359</c:v>
                </c:pt>
              </c:numCache>
            </c:numRef>
          </c:yVal>
          <c:smooth val="0"/>
        </c:ser>
        <c:ser>
          <c:idx val="5"/>
          <c:order val="9"/>
          <c:tx>
            <c:v>B60 2014</c:v>
          </c:tx>
          <c:spPr>
            <a:ln w="25400">
              <a:solidFill>
                <a:srgbClr val="FFC000"/>
              </a:solidFill>
              <a:prstDash val="dash"/>
            </a:ln>
          </c:spPr>
          <c:marker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xVal>
            <c:numRef>
              <c:f>'VGL 2014 vs 2018'!$E$28:$E$36</c:f>
              <c:numCache>
                <c:formatCode>0.00</c:formatCode>
                <c:ptCount val="9"/>
                <c:pt idx="0">
                  <c:v>0.8699873618262346</c:v>
                </c:pt>
                <c:pt idx="1">
                  <c:v>1.8760623056641588</c:v>
                </c:pt>
                <c:pt idx="2">
                  <c:v>2.4845458407561987</c:v>
                </c:pt>
                <c:pt idx="3">
                  <c:v>2.8821372495020823</c:v>
                </c:pt>
                <c:pt idx="4">
                  <c:v>3.0737705721378772</c:v>
                </c:pt>
                <c:pt idx="5">
                  <c:v>3.2893580601031469</c:v>
                </c:pt>
                <c:pt idx="6">
                  <c:v>3.4881776323377842</c:v>
                </c:pt>
                <c:pt idx="7">
                  <c:v>3.6846017880394744</c:v>
                </c:pt>
                <c:pt idx="8">
                  <c:v>3.8920393897075427</c:v>
                </c:pt>
              </c:numCache>
            </c:numRef>
          </c:xVal>
          <c:yVal>
            <c:numRef>
              <c:f>'VGL 2014 vs 2018'!$F$28:$F$36</c:f>
              <c:numCache>
                <c:formatCode>0.00</c:formatCode>
                <c:ptCount val="9"/>
                <c:pt idx="0">
                  <c:v>0.17058823529411765</c:v>
                </c:pt>
                <c:pt idx="1">
                  <c:v>0.74705882352941178</c:v>
                </c:pt>
                <c:pt idx="2">
                  <c:v>1.2705882352941178</c:v>
                </c:pt>
                <c:pt idx="3">
                  <c:v>1.7941176470588234</c:v>
                </c:pt>
                <c:pt idx="4">
                  <c:v>2.0705882352941178</c:v>
                </c:pt>
                <c:pt idx="5">
                  <c:v>2.4352941176470586</c:v>
                </c:pt>
                <c:pt idx="6">
                  <c:v>2.9705882352941178</c:v>
                </c:pt>
                <c:pt idx="7">
                  <c:v>4.6882352941176473</c:v>
                </c:pt>
                <c:pt idx="8">
                  <c:v>7.8352941176470594</c:v>
                </c:pt>
              </c:numCache>
            </c:numRef>
          </c:yVal>
          <c:smooth val="0"/>
        </c:ser>
        <c:ser>
          <c:idx val="7"/>
          <c:order val="10"/>
          <c:tx>
            <c:v>B80 2014</c:v>
          </c:tx>
          <c:spPr>
            <a:ln w="25400">
              <a:solidFill>
                <a:srgbClr val="00B050"/>
              </a:solidFill>
              <a:prstDash val="dash"/>
            </a:ln>
          </c:spPr>
          <c:marker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xVal>
            <c:numRef>
              <c:f>'VGL 2014 vs 2018'!$E$37:$E$44</c:f>
              <c:numCache>
                <c:formatCode>0.00</c:formatCode>
                <c:ptCount val="8"/>
                <c:pt idx="0">
                  <c:v>0.88325436706829985</c:v>
                </c:pt>
                <c:pt idx="1">
                  <c:v>1.85303181933491</c:v>
                </c:pt>
                <c:pt idx="2">
                  <c:v>2.2787812194380583</c:v>
                </c:pt>
                <c:pt idx="3">
                  <c:v>2.6851991221289557</c:v>
                </c:pt>
                <c:pt idx="4">
                  <c:v>2.8812359928386826</c:v>
                </c:pt>
                <c:pt idx="5">
                  <c:v>3.0796635570936495</c:v>
                </c:pt>
                <c:pt idx="6">
                  <c:v>3.286117054649853</c:v>
                </c:pt>
                <c:pt idx="7">
                  <c:v>3.4859972107392574</c:v>
                </c:pt>
              </c:numCache>
            </c:numRef>
          </c:xVal>
          <c:yVal>
            <c:numRef>
              <c:f>'VGL 2014 vs 2018'!$F$37:$F$44</c:f>
              <c:numCache>
                <c:formatCode>0.00</c:formatCode>
                <c:ptCount val="8"/>
                <c:pt idx="0">
                  <c:v>0.22941176470588237</c:v>
                </c:pt>
                <c:pt idx="1">
                  <c:v>1.0588235294117647</c:v>
                </c:pt>
                <c:pt idx="2">
                  <c:v>1.5823529411764705</c:v>
                </c:pt>
                <c:pt idx="3">
                  <c:v>2.2352941176470589</c:v>
                </c:pt>
                <c:pt idx="4">
                  <c:v>2.6529411764705881</c:v>
                </c:pt>
                <c:pt idx="5">
                  <c:v>3.2</c:v>
                </c:pt>
                <c:pt idx="6">
                  <c:v>4.6470588235294121</c:v>
                </c:pt>
                <c:pt idx="7">
                  <c:v>8.2352941176470598</c:v>
                </c:pt>
              </c:numCache>
            </c:numRef>
          </c:yVal>
          <c:smooth val="0"/>
        </c:ser>
        <c:ser>
          <c:idx val="9"/>
          <c:order val="11"/>
          <c:tx>
            <c:v>B100 2014</c:v>
          </c:tx>
          <c:spPr>
            <a:ln w="25400">
              <a:solidFill>
                <a:srgbClr val="6600CC"/>
              </a:solidFill>
              <a:prstDash val="dash"/>
            </a:ln>
          </c:spPr>
          <c:marker>
            <c:spPr>
              <a:solidFill>
                <a:srgbClr val="6600CC"/>
              </a:solidFill>
              <a:ln>
                <a:solidFill>
                  <a:srgbClr val="6600CC"/>
                </a:solidFill>
              </a:ln>
            </c:spPr>
          </c:marker>
          <c:xVal>
            <c:numRef>
              <c:f>'VGL 2014 vs 2018'!$E$45:$E$51</c:f>
              <c:numCache>
                <c:formatCode>0.00</c:formatCode>
                <c:ptCount val="7"/>
                <c:pt idx="0">
                  <c:v>0.88149799900185488</c:v>
                </c:pt>
                <c:pt idx="1">
                  <c:v>1.8487344642340535</c:v>
                </c:pt>
                <c:pt idx="2">
                  <c:v>2.298834601520324</c:v>
                </c:pt>
                <c:pt idx="3">
                  <c:v>2.485578275500798</c:v>
                </c:pt>
                <c:pt idx="4">
                  <c:v>2.681647508821984</c:v>
                </c:pt>
                <c:pt idx="5">
                  <c:v>2.8777743211109827</c:v>
                </c:pt>
                <c:pt idx="6">
                  <c:v>3.0810765045812878</c:v>
                </c:pt>
              </c:numCache>
            </c:numRef>
          </c:xVal>
          <c:yVal>
            <c:numRef>
              <c:f>'VGL 2014 vs 2018'!$F$45:$F$51</c:f>
              <c:numCache>
                <c:formatCode>0.00</c:formatCode>
                <c:ptCount val="7"/>
                <c:pt idx="0">
                  <c:v>0.38235294117647062</c:v>
                </c:pt>
                <c:pt idx="1">
                  <c:v>1.5588235294117647</c:v>
                </c:pt>
                <c:pt idx="2">
                  <c:v>2.3117647058823532</c:v>
                </c:pt>
                <c:pt idx="3">
                  <c:v>2.8235294117647061</c:v>
                </c:pt>
                <c:pt idx="4">
                  <c:v>3.4117647058823528</c:v>
                </c:pt>
                <c:pt idx="5">
                  <c:v>4.382352941176471</c:v>
                </c:pt>
                <c:pt idx="6">
                  <c:v>6.7941176470588243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7151232"/>
        <c:axId val="117153792"/>
      </c:scatterChart>
      <c:valAx>
        <c:axId val="117151232"/>
        <c:scaling>
          <c:logBase val="10"/>
          <c:orientation val="minMax"/>
          <c:max val="10"/>
          <c:min val="0.1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sz="1400"/>
                  <a:t>F-Faktor [Pa</a:t>
                </a:r>
                <a:r>
                  <a:rPr lang="en-US" sz="1400" baseline="30000"/>
                  <a:t>0,5</a:t>
                </a:r>
                <a:r>
                  <a:rPr lang="en-US" sz="1400"/>
                  <a:t>]</a:t>
                </a:r>
              </a:p>
            </c:rich>
          </c:tx>
          <c:layout>
            <c:manualLayout>
              <c:xMode val="edge"/>
              <c:yMode val="edge"/>
              <c:x val="0.43313762268550177"/>
              <c:y val="0.95865949056531397"/>
            </c:manualLayout>
          </c:layout>
          <c:overlay val="0"/>
        </c:title>
        <c:numFmt formatCode="0.00" sourceLinked="1"/>
        <c:majorTickMark val="out"/>
        <c:minorTickMark val="none"/>
        <c:tickLblPos val="nextTo"/>
        <c:crossAx val="117153792"/>
        <c:crossesAt val="1.000000000000006E-5"/>
        <c:crossBetween val="midCat"/>
      </c:valAx>
      <c:valAx>
        <c:axId val="117153792"/>
        <c:scaling>
          <c:logBase val="10"/>
          <c:orientation val="minMax"/>
          <c:max val="15"/>
        </c:scaling>
        <c:delete val="0"/>
        <c:axPos val="l"/>
        <c:majorGridlines>
          <c:spPr>
            <a:ln>
              <a:solidFill>
                <a:schemeClr val="tx1"/>
              </a:solidFill>
            </a:ln>
          </c:spPr>
        </c:majorGridlines>
        <c:min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l-GR" sz="1400" b="1" i="0" u="none" strike="noStrike" baseline="0"/>
                  <a:t>Δ</a:t>
                </a:r>
                <a:r>
                  <a:rPr lang="de-AT" sz="1400" b="1" i="0" u="none" strike="noStrike" baseline="0"/>
                  <a:t>p/H [mbar/m] </a:t>
                </a:r>
                <a:endParaRPr lang="de-AT" sz="1400"/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crossAx val="117151232"/>
        <c:crossesAt val="1.000000000000006E-5"/>
        <c:crossBetween val="midCat"/>
      </c:valAx>
    </c:plotArea>
    <c:legend>
      <c:legendPos val="r"/>
      <c:overlay val="0"/>
      <c:txPr>
        <a:bodyPr/>
        <a:lstStyle/>
        <a:p>
          <a:pPr>
            <a:defRPr sz="1400"/>
          </a:pPr>
          <a:endParaRPr lang="de-DE"/>
        </a:p>
      </c:txPr>
    </c:legend>
    <c:plotVisOnly val="1"/>
    <c:dispBlanksAs val="gap"/>
    <c:showDLblsOverMax val="0"/>
  </c:chart>
  <c:spPr>
    <a:ln>
      <a:solidFill>
        <a:sysClr val="windowText" lastClr="000000"/>
      </a:solidFill>
    </a:ln>
  </c:spPr>
  <c:printSettings>
    <c:headerFooter/>
    <c:pageMargins b="0.78740157499999996" l="0.70000000000000062" r="0.70000000000000062" t="0.78740157499999996" header="0.30000000000000032" footer="0.30000000000000032"/>
    <c:pageSetup orientation="portrait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A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de-AT"/>
              <a:t>Hold-up</a:t>
            </a:r>
            <a:r>
              <a:rPr lang="de-AT" baseline="0"/>
              <a:t> </a:t>
            </a:r>
            <a:r>
              <a:rPr lang="de-AT"/>
              <a:t>Hiflow</a:t>
            </a:r>
            <a:r>
              <a:rPr lang="de-AT" baseline="0"/>
              <a:t> Plus #2 Pilotanlage 2014 vs 2018</a:t>
            </a:r>
            <a:endParaRPr lang="de-AT"/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8.8453586158600064E-2"/>
          <c:y val="9.5741497128590064E-2"/>
          <c:w val="0.83224329241039396"/>
          <c:h val="0.80323967393463191"/>
        </c:manualLayout>
      </c:layout>
      <c:scatterChart>
        <c:scatterStyle val="lineMarker"/>
        <c:varyColors val="0"/>
        <c:ser>
          <c:idx val="3"/>
          <c:order val="0"/>
          <c:tx>
            <c:v>B30</c:v>
          </c:tx>
          <c:spPr>
            <a:ln w="19050">
              <a:solidFill>
                <a:srgbClr val="FF0000"/>
              </a:solidFill>
            </a:ln>
          </c:spPr>
          <c:marker>
            <c:symbol val="triangle"/>
            <c:size val="4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xVal>
            <c:numRef>
              <c:f>Ergebnisse!$B$42:$B$55</c:f>
              <c:numCache>
                <c:formatCode>0.00</c:formatCode>
                <c:ptCount val="14"/>
                <c:pt idx="0">
                  <c:v>0.24398219724923298</c:v>
                </c:pt>
                <c:pt idx="1">
                  <c:v>0.49660093245419107</c:v>
                </c:pt>
                <c:pt idx="2">
                  <c:v>0.98888359593051955</c:v>
                </c:pt>
                <c:pt idx="3">
                  <c:v>1.4647839487465051</c:v>
                </c:pt>
                <c:pt idx="4">
                  <c:v>1.9451119201227594</c:v>
                </c:pt>
                <c:pt idx="5">
                  <c:v>2.4557308446488677</c:v>
                </c:pt>
                <c:pt idx="6">
                  <c:v>2.9447133740679372</c:v>
                </c:pt>
                <c:pt idx="7">
                  <c:v>3.432923658260691</c:v>
                </c:pt>
                <c:pt idx="8">
                  <c:v>3.6791888532307704</c:v>
                </c:pt>
                <c:pt idx="9">
                  <c:v>3.9351364838358189</c:v>
                </c:pt>
                <c:pt idx="10">
                  <c:v>4.1779658426179749</c:v>
                </c:pt>
                <c:pt idx="11">
                  <c:v>4.3922500264776216</c:v>
                </c:pt>
                <c:pt idx="12">
                  <c:v>4.5698189191822722</c:v>
                </c:pt>
                <c:pt idx="13">
                  <c:v>4.6488902550536446</c:v>
                </c:pt>
              </c:numCache>
            </c:numRef>
          </c:xVal>
          <c:yVal>
            <c:numRef>
              <c:f>Ergebnisse!$E$42:$E$55</c:f>
              <c:numCache>
                <c:formatCode>General</c:formatCode>
                <c:ptCount val="14"/>
                <c:pt idx="0">
                  <c:v>2.9377805594352151E-2</c:v>
                </c:pt>
                <c:pt idx="1">
                  <c:v>2.9423753882185075E-2</c:v>
                </c:pt>
                <c:pt idx="2">
                  <c:v>2.9513294135397869E-2</c:v>
                </c:pt>
                <c:pt idx="3">
                  <c:v>2.9995751157643059E-2</c:v>
                </c:pt>
                <c:pt idx="4">
                  <c:v>3.0082935088402915E-2</c:v>
                </c:pt>
                <c:pt idx="5">
                  <c:v>2.8986263346750599E-2</c:v>
                </c:pt>
                <c:pt idx="6">
                  <c:v>2.9471469411857604E-2</c:v>
                </c:pt>
                <c:pt idx="7">
                  <c:v>3.0352341288858928E-2</c:v>
                </c:pt>
                <c:pt idx="8">
                  <c:v>3.1982523705904223E-2</c:v>
                </c:pt>
                <c:pt idx="9">
                  <c:v>3.4407179510008552E-2</c:v>
                </c:pt>
                <c:pt idx="10">
                  <c:v>3.8812127975628392E-2</c:v>
                </c:pt>
                <c:pt idx="11">
                  <c:v>5.1140603409762855E-2</c:v>
                </c:pt>
                <c:pt idx="12">
                  <c:v>6.5048207607794978E-2</c:v>
                </c:pt>
                <c:pt idx="13">
                  <c:v>8.290265191454893E-2</c:v>
                </c:pt>
              </c:numCache>
            </c:numRef>
          </c:yVal>
          <c:smooth val="0"/>
        </c:ser>
        <c:ser>
          <c:idx val="5"/>
          <c:order val="1"/>
          <c:tx>
            <c:v>B40</c:v>
          </c:tx>
          <c:spPr>
            <a:ln w="19050">
              <a:solidFill>
                <a:srgbClr val="00B0F0"/>
              </a:solidFill>
            </a:ln>
          </c:spPr>
          <c:marker>
            <c:symbol val="triangle"/>
            <c:size val="4"/>
            <c:spPr>
              <a:solidFill>
                <a:srgbClr val="00B0F0"/>
              </a:solidFill>
              <a:ln>
                <a:solidFill>
                  <a:srgbClr val="00B0F0"/>
                </a:solidFill>
              </a:ln>
            </c:spPr>
          </c:marker>
          <c:xVal>
            <c:numRef>
              <c:f>Ergebnisse!$B$70:$B$79</c:f>
              <c:numCache>
                <c:formatCode>0.00</c:formatCode>
                <c:ptCount val="10"/>
                <c:pt idx="0">
                  <c:v>0.24943642125675383</c:v>
                </c:pt>
                <c:pt idx="1">
                  <c:v>0.47520908988647553</c:v>
                </c:pt>
                <c:pt idx="2">
                  <c:v>0.98316866738529474</c:v>
                </c:pt>
                <c:pt idx="3">
                  <c:v>1.9771890860662327</c:v>
                </c:pt>
                <c:pt idx="4">
                  <c:v>2.9429949513784979</c:v>
                </c:pt>
                <c:pt idx="5">
                  <c:v>3.4543952196495851</c:v>
                </c:pt>
                <c:pt idx="6">
                  <c:v>3.9388795806444641</c:v>
                </c:pt>
                <c:pt idx="7">
                  <c:v>4.106167902602337</c:v>
                </c:pt>
                <c:pt idx="8">
                  <c:v>4.2799739513897368</c:v>
                </c:pt>
                <c:pt idx="9">
                  <c:v>4.3082174343176902</c:v>
                </c:pt>
              </c:numCache>
            </c:numRef>
          </c:xVal>
          <c:yVal>
            <c:numRef>
              <c:f>Ergebnisse!$E$70:$E$79</c:f>
              <c:numCache>
                <c:formatCode>General</c:formatCode>
                <c:ptCount val="10"/>
                <c:pt idx="0">
                  <c:v>3.4444335918156245E-2</c:v>
                </c:pt>
                <c:pt idx="1">
                  <c:v>3.4508025973063447E-2</c:v>
                </c:pt>
                <c:pt idx="2">
                  <c:v>3.4254877343892813E-2</c:v>
                </c:pt>
                <c:pt idx="3">
                  <c:v>3.4535358547234205E-2</c:v>
                </c:pt>
                <c:pt idx="4">
                  <c:v>3.5204329746424068E-2</c:v>
                </c:pt>
                <c:pt idx="5">
                  <c:v>3.851924239166063E-2</c:v>
                </c:pt>
                <c:pt idx="6">
                  <c:v>4.3809674852341586E-2</c:v>
                </c:pt>
                <c:pt idx="7">
                  <c:v>5.416456255965766E-2</c:v>
                </c:pt>
                <c:pt idx="8">
                  <c:v>6.9675153765350981E-2</c:v>
                </c:pt>
                <c:pt idx="9">
                  <c:v>8.4351811372555235E-2</c:v>
                </c:pt>
              </c:numCache>
            </c:numRef>
          </c:yVal>
          <c:smooth val="0"/>
        </c:ser>
        <c:ser>
          <c:idx val="7"/>
          <c:order val="2"/>
          <c:tx>
            <c:v>B60</c:v>
          </c:tx>
          <c:spPr>
            <a:ln w="19050">
              <a:solidFill>
                <a:srgbClr val="FFC000"/>
              </a:solidFill>
            </a:ln>
          </c:spPr>
          <c:marker>
            <c:symbol val="triangle"/>
            <c:size val="4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xVal>
            <c:numRef>
              <c:f>Ergebnisse!$B$94:$B$103</c:f>
              <c:numCache>
                <c:formatCode>0.00</c:formatCode>
                <c:ptCount val="10"/>
                <c:pt idx="0">
                  <c:v>0.2455010439122032</c:v>
                </c:pt>
                <c:pt idx="1">
                  <c:v>0.49751981465393391</c:v>
                </c:pt>
                <c:pt idx="2">
                  <c:v>0.98417675125865534</c:v>
                </c:pt>
                <c:pt idx="3">
                  <c:v>1.9726986537369957</c:v>
                </c:pt>
                <c:pt idx="4">
                  <c:v>2.9525302537759659</c:v>
                </c:pt>
                <c:pt idx="5">
                  <c:v>3.4326694635511603</c:v>
                </c:pt>
                <c:pt idx="6">
                  <c:v>3.7259671708798989</c:v>
                </c:pt>
                <c:pt idx="7">
                  <c:v>3.8237330733228112</c:v>
                </c:pt>
                <c:pt idx="8">
                  <c:v>3.8454588294212364</c:v>
                </c:pt>
                <c:pt idx="9">
                  <c:v>3.878047463568874</c:v>
                </c:pt>
              </c:numCache>
            </c:numRef>
          </c:xVal>
          <c:yVal>
            <c:numRef>
              <c:f>Ergebnisse!$E$94:$E$103</c:f>
              <c:numCache>
                <c:formatCode>General</c:formatCode>
                <c:ptCount val="10"/>
                <c:pt idx="0">
                  <c:v>4.1811496050754245E-2</c:v>
                </c:pt>
                <c:pt idx="1">
                  <c:v>4.1831196335758783E-2</c:v>
                </c:pt>
                <c:pt idx="2">
                  <c:v>4.1869238265422708E-2</c:v>
                </c:pt>
                <c:pt idx="3">
                  <c:v>4.2739413440476437E-2</c:v>
                </c:pt>
                <c:pt idx="4">
                  <c:v>4.6384068064340936E-2</c:v>
                </c:pt>
                <c:pt idx="5">
                  <c:v>5.1575466789130359E-2</c:v>
                </c:pt>
                <c:pt idx="6">
                  <c:v>6.2302577668176283E-2</c:v>
                </c:pt>
                <c:pt idx="7">
                  <c:v>7.7771818875882359E-2</c:v>
                </c:pt>
                <c:pt idx="8">
                  <c:v>8.9270603504959342E-2</c:v>
                </c:pt>
                <c:pt idx="9">
                  <c:v>0.11306022611832137</c:v>
                </c:pt>
              </c:numCache>
            </c:numRef>
          </c:yVal>
          <c:smooth val="0"/>
        </c:ser>
        <c:ser>
          <c:idx val="9"/>
          <c:order val="3"/>
          <c:tx>
            <c:v>B80</c:v>
          </c:tx>
          <c:spPr>
            <a:ln w="19050">
              <a:solidFill>
                <a:srgbClr val="00CC66"/>
              </a:solidFill>
            </a:ln>
          </c:spPr>
          <c:marker>
            <c:symbol val="triangle"/>
            <c:size val="4"/>
            <c:spPr>
              <a:solidFill>
                <a:srgbClr val="00CC66"/>
              </a:solidFill>
              <a:ln>
                <a:solidFill>
                  <a:srgbClr val="00CC66"/>
                </a:solidFill>
              </a:ln>
            </c:spPr>
          </c:marker>
          <c:xVal>
            <c:numRef>
              <c:f>Ergebnisse!$B$118:$B$127</c:f>
              <c:numCache>
                <c:formatCode>0.00</c:formatCode>
                <c:ptCount val="10"/>
                <c:pt idx="0">
                  <c:v>0.25636392196141577</c:v>
                </c:pt>
                <c:pt idx="1">
                  <c:v>0.49317466343424893</c:v>
                </c:pt>
                <c:pt idx="2">
                  <c:v>0.97765902442912789</c:v>
                </c:pt>
                <c:pt idx="3">
                  <c:v>1.9683535025173107</c:v>
                </c:pt>
                <c:pt idx="4">
                  <c:v>2.4637007415614023</c:v>
                </c:pt>
                <c:pt idx="5">
                  <c:v>2.9525302537759659</c:v>
                </c:pt>
                <c:pt idx="6">
                  <c:v>3.34576643915746</c:v>
                </c:pt>
                <c:pt idx="7">
                  <c:v>3.4761209757480103</c:v>
                </c:pt>
                <c:pt idx="8">
                  <c:v>3.497846731846435</c:v>
                </c:pt>
                <c:pt idx="9">
                  <c:v>3.5000193074562778</c:v>
                </c:pt>
              </c:numCache>
            </c:numRef>
          </c:xVal>
          <c:yVal>
            <c:numRef>
              <c:f>Ergebnisse!$E$118:$E$127</c:f>
              <c:numCache>
                <c:formatCode>General</c:formatCode>
                <c:ptCount val="10"/>
                <c:pt idx="0">
                  <c:v>5.6922349168302952E-2</c:v>
                </c:pt>
                <c:pt idx="1">
                  <c:v>5.6587309360231881E-2</c:v>
                </c:pt>
                <c:pt idx="2">
                  <c:v>5.710940054097044E-2</c:v>
                </c:pt>
                <c:pt idx="3">
                  <c:v>5.9348570738073314E-2</c:v>
                </c:pt>
                <c:pt idx="4">
                  <c:v>6.2648637726540321E-2</c:v>
                </c:pt>
                <c:pt idx="5">
                  <c:v>6.8722173260743674E-2</c:v>
                </c:pt>
                <c:pt idx="6">
                  <c:v>7.9924785139246016E-2</c:v>
                </c:pt>
                <c:pt idx="7">
                  <c:v>9.185212718554335E-2</c:v>
                </c:pt>
                <c:pt idx="8">
                  <c:v>0.10613000636066229</c:v>
                </c:pt>
                <c:pt idx="9">
                  <c:v>0.13308925495282145</c:v>
                </c:pt>
              </c:numCache>
            </c:numRef>
          </c:yVal>
          <c:smooth val="0"/>
        </c:ser>
        <c:ser>
          <c:idx val="10"/>
          <c:order val="4"/>
          <c:tx>
            <c:v>B100</c:v>
          </c:tx>
          <c:spPr>
            <a:ln w="19050">
              <a:solidFill>
                <a:srgbClr val="6600CC"/>
              </a:solidFill>
            </a:ln>
          </c:spPr>
          <c:marker>
            <c:symbol val="triangle"/>
            <c:size val="5"/>
            <c:spPr>
              <a:solidFill>
                <a:srgbClr val="6600CC"/>
              </a:solidFill>
              <a:ln>
                <a:solidFill>
                  <a:srgbClr val="6600CC"/>
                </a:solidFill>
              </a:ln>
            </c:spPr>
          </c:marker>
          <c:xVal>
            <c:numRef>
              <c:f>Ergebnisse!$B$130:$B$140</c:f>
              <c:numCache>
                <c:formatCode>0.00</c:formatCode>
                <c:ptCount val="11"/>
                <c:pt idx="0">
                  <c:v>0.24856264425014965</c:v>
                </c:pt>
                <c:pt idx="1">
                  <c:v>0.48898779139762732</c:v>
                </c:pt>
                <c:pt idx="2">
                  <c:v>0.98013924558904952</c:v>
                </c:pt>
                <c:pt idx="3">
                  <c:v>1.9621677280022363</c:v>
                </c:pt>
                <c:pt idx="4">
                  <c:v>2.4608401892624734</c:v>
                </c:pt>
                <c:pt idx="5">
                  <c:v>2.7166808433003342</c:v>
                </c:pt>
                <c:pt idx="6">
                  <c:v>2.9616807916586239</c:v>
                </c:pt>
                <c:pt idx="7">
                  <c:v>3.1134506711726093</c:v>
                </c:pt>
                <c:pt idx="8">
                  <c:v>3.1915037520655161</c:v>
                </c:pt>
                <c:pt idx="9">
                  <c:v>3.2023444577450864</c:v>
                </c:pt>
                <c:pt idx="10">
                  <c:v>3.2023444577450864</c:v>
                </c:pt>
              </c:numCache>
            </c:numRef>
          </c:xVal>
          <c:yVal>
            <c:numRef>
              <c:f>Ergebnisse!$E$130:$E$140</c:f>
              <c:numCache>
                <c:formatCode>General</c:formatCode>
                <c:ptCount val="11"/>
                <c:pt idx="0">
                  <c:v>6.8002589982156247E-2</c:v>
                </c:pt>
                <c:pt idx="1">
                  <c:v>6.8103708702026047E-2</c:v>
                </c:pt>
                <c:pt idx="2">
                  <c:v>6.9499854797192798E-2</c:v>
                </c:pt>
                <c:pt idx="3">
                  <c:v>7.4669032544881192E-2</c:v>
                </c:pt>
                <c:pt idx="4">
                  <c:v>8.1618229116389621E-2</c:v>
                </c:pt>
                <c:pt idx="5">
                  <c:v>8.5293785966874619E-2</c:v>
                </c:pt>
                <c:pt idx="6">
                  <c:v>9.1739946689051624E-2</c:v>
                </c:pt>
                <c:pt idx="7">
                  <c:v>0.10409370408520104</c:v>
                </c:pt>
                <c:pt idx="8">
                  <c:v>0.11403778066349719</c:v>
                </c:pt>
                <c:pt idx="9">
                  <c:v>0.12514297063672222</c:v>
                </c:pt>
                <c:pt idx="10">
                  <c:v>0.14536198452502988</c:v>
                </c:pt>
              </c:numCache>
            </c:numRef>
          </c:yVal>
          <c:smooth val="0"/>
        </c:ser>
        <c:ser>
          <c:idx val="0"/>
          <c:order val="5"/>
          <c:tx>
            <c:v>B30 2014</c:v>
          </c:tx>
          <c:spPr>
            <a:ln w="19050">
              <a:solidFill>
                <a:srgbClr val="FF0000"/>
              </a:solidFill>
              <a:prstDash val="dash"/>
            </a:ln>
          </c:spPr>
          <c:marker>
            <c:symbol val="circle"/>
            <c:size val="4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xVal>
            <c:numRef>
              <c:f>'VGL 2014 vs 2018'!$E$11:$E$19</c:f>
              <c:numCache>
                <c:formatCode>0.00</c:formatCode>
                <c:ptCount val="9"/>
                <c:pt idx="0">
                  <c:v>0.85580383159991269</c:v>
                </c:pt>
                <c:pt idx="1">
                  <c:v>1.8685903025374166</c:v>
                </c:pt>
                <c:pt idx="2">
                  <c:v>2.8690431450134568</c:v>
                </c:pt>
                <c:pt idx="3">
                  <c:v>3.2932168476335022</c:v>
                </c:pt>
                <c:pt idx="4">
                  <c:v>3.70454530778873</c:v>
                </c:pt>
                <c:pt idx="5">
                  <c:v>3.8927735042258651</c:v>
                </c:pt>
                <c:pt idx="6">
                  <c:v>4.1014192207200066</c:v>
                </c:pt>
                <c:pt idx="7">
                  <c:v>4.3004720307086721</c:v>
                </c:pt>
                <c:pt idx="8">
                  <c:v>4.4851354809391202</c:v>
                </c:pt>
              </c:numCache>
            </c:numRef>
          </c:xVal>
          <c:yVal>
            <c:numRef>
              <c:f>'VGL 2014 vs 2018'!$H$11:$H$19</c:f>
              <c:numCache>
                <c:formatCode>0.0000</c:formatCode>
                <c:ptCount val="9"/>
                <c:pt idx="0">
                  <c:v>2.6493983100432123E-2</c:v>
                </c:pt>
                <c:pt idx="1">
                  <c:v>2.5779616174246279E-2</c:v>
                </c:pt>
                <c:pt idx="2">
                  <c:v>2.7208350026617919E-2</c:v>
                </c:pt>
                <c:pt idx="3">
                  <c:v>2.9351450805175355E-2</c:v>
                </c:pt>
                <c:pt idx="4">
                  <c:v>3.3637652362290278E-2</c:v>
                </c:pt>
                <c:pt idx="5">
                  <c:v>3.1137368120639906E-2</c:v>
                </c:pt>
                <c:pt idx="6">
                  <c:v>3.5423569677754806E-2</c:v>
                </c:pt>
                <c:pt idx="7">
                  <c:v>3.6852303530126425E-2</c:v>
                </c:pt>
                <c:pt idx="8">
                  <c:v>5.8997678241886703E-2</c:v>
                </c:pt>
              </c:numCache>
            </c:numRef>
          </c:yVal>
          <c:smooth val="0"/>
        </c:ser>
        <c:ser>
          <c:idx val="1"/>
          <c:order val="6"/>
          <c:tx>
            <c:v>B40 2014</c:v>
          </c:tx>
          <c:spPr>
            <a:ln w="19050">
              <a:solidFill>
                <a:srgbClr val="00B0F0"/>
              </a:solidFill>
              <a:prstDash val="dash"/>
            </a:ln>
          </c:spPr>
          <c:marker>
            <c:symbol val="circle"/>
            <c:size val="4"/>
            <c:spPr>
              <a:solidFill>
                <a:srgbClr val="00B0F0"/>
              </a:solidFill>
              <a:ln>
                <a:solidFill>
                  <a:srgbClr val="00B0F0"/>
                </a:solidFill>
              </a:ln>
            </c:spPr>
          </c:marker>
          <c:xVal>
            <c:numRef>
              <c:f>'VGL 2014 vs 2018'!$E$20:$E$27</c:f>
              <c:numCache>
                <c:formatCode>0.00</c:formatCode>
                <c:ptCount val="8"/>
                <c:pt idx="0">
                  <c:v>0.86586440089329775</c:v>
                </c:pt>
                <c:pt idx="1">
                  <c:v>1.8468005947231232</c:v>
                </c:pt>
                <c:pt idx="2">
                  <c:v>2.8789488277721431</c:v>
                </c:pt>
                <c:pt idx="3">
                  <c:v>3.275488927180449</c:v>
                </c:pt>
                <c:pt idx="4">
                  <c:v>3.5740883996264627</c:v>
                </c:pt>
                <c:pt idx="5">
                  <c:v>3.8774654636316122</c:v>
                </c:pt>
                <c:pt idx="6">
                  <c:v>4.076608519241951</c:v>
                </c:pt>
                <c:pt idx="7">
                  <c:v>4.2848444096496667</c:v>
                </c:pt>
              </c:numCache>
            </c:numRef>
          </c:xVal>
          <c:yVal>
            <c:numRef>
              <c:f>'VGL 2014 vs 2018'!$H$21:$H$27</c:f>
              <c:numCache>
                <c:formatCode>0.0000</c:formatCode>
                <c:ptCount val="7"/>
                <c:pt idx="0">
                  <c:v>3.9148059005188557E-2</c:v>
                </c:pt>
                <c:pt idx="1">
                  <c:v>3.3433123595702018E-2</c:v>
                </c:pt>
                <c:pt idx="2">
                  <c:v>3.3790307058794926E-2</c:v>
                </c:pt>
                <c:pt idx="3">
                  <c:v>3.5576224374259474E-2</c:v>
                </c:pt>
                <c:pt idx="4">
                  <c:v>4.450581095158216E-2</c:v>
                </c:pt>
                <c:pt idx="5">
                  <c:v>5.0577929824161615E-2</c:v>
                </c:pt>
                <c:pt idx="6">
                  <c:v>8.3792805755155353E-2</c:v>
                </c:pt>
              </c:numCache>
            </c:numRef>
          </c:yVal>
          <c:smooth val="0"/>
        </c:ser>
        <c:ser>
          <c:idx val="2"/>
          <c:order val="7"/>
          <c:tx>
            <c:v>B60</c:v>
          </c:tx>
          <c:spPr>
            <a:ln w="19050">
              <a:solidFill>
                <a:srgbClr val="FFC000"/>
              </a:solidFill>
              <a:prstDash val="dash"/>
            </a:ln>
          </c:spPr>
          <c:marker>
            <c:symbol val="circle"/>
            <c:size val="4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xVal>
            <c:numRef>
              <c:f>'VGL 2014 vs 2018'!$E$28:$E$36</c:f>
              <c:numCache>
                <c:formatCode>0.00</c:formatCode>
                <c:ptCount val="9"/>
                <c:pt idx="0">
                  <c:v>0.8699873618262346</c:v>
                </c:pt>
                <c:pt idx="1">
                  <c:v>1.8760623056641588</c:v>
                </c:pt>
                <c:pt idx="2">
                  <c:v>2.4845458407561987</c:v>
                </c:pt>
                <c:pt idx="3">
                  <c:v>2.8821372495020823</c:v>
                </c:pt>
                <c:pt idx="4">
                  <c:v>3.0737705721378772</c:v>
                </c:pt>
                <c:pt idx="5">
                  <c:v>3.2893580601031469</c:v>
                </c:pt>
                <c:pt idx="6">
                  <c:v>3.4881776323377842</c:v>
                </c:pt>
                <c:pt idx="7">
                  <c:v>3.6846017880394744</c:v>
                </c:pt>
                <c:pt idx="8">
                  <c:v>3.8920393897075427</c:v>
                </c:pt>
              </c:numCache>
            </c:numRef>
          </c:xVal>
          <c:yVal>
            <c:numRef>
              <c:f>'VGL 2014 vs 2018'!$H$28:$H$36</c:f>
              <c:numCache>
                <c:formatCode>0.0000</c:formatCode>
                <c:ptCount val="9"/>
                <c:pt idx="0">
                  <c:v>5.1388551243213898E-2</c:v>
                </c:pt>
                <c:pt idx="1">
                  <c:v>5.1388551243213898E-2</c:v>
                </c:pt>
                <c:pt idx="2">
                  <c:v>5.3174523116457068E-2</c:v>
                </c:pt>
                <c:pt idx="3">
                  <c:v>5.2102939992511157E-2</c:v>
                </c:pt>
                <c:pt idx="4">
                  <c:v>5.3531717491105656E-2</c:v>
                </c:pt>
                <c:pt idx="5">
                  <c:v>5.3174523116457068E-2</c:v>
                </c:pt>
                <c:pt idx="6">
                  <c:v>5.2102939992511157E-2</c:v>
                </c:pt>
                <c:pt idx="7">
                  <c:v>5.9961216234781012E-2</c:v>
                </c:pt>
                <c:pt idx="8">
                  <c:v>8.0678489964401467E-2</c:v>
                </c:pt>
              </c:numCache>
            </c:numRef>
          </c:yVal>
          <c:smooth val="0"/>
        </c:ser>
        <c:ser>
          <c:idx val="4"/>
          <c:order val="8"/>
          <c:tx>
            <c:v>B80 2014</c:v>
          </c:tx>
          <c:spPr>
            <a:ln w="19050">
              <a:solidFill>
                <a:srgbClr val="00CC66"/>
              </a:solidFill>
              <a:prstDash val="dash"/>
            </a:ln>
          </c:spPr>
          <c:marker>
            <c:symbol val="circle"/>
            <c:size val="4"/>
            <c:spPr>
              <a:solidFill>
                <a:srgbClr val="00CC66"/>
              </a:solidFill>
              <a:ln>
                <a:solidFill>
                  <a:srgbClr val="00CC66"/>
                </a:solidFill>
              </a:ln>
            </c:spPr>
          </c:marker>
          <c:xVal>
            <c:numRef>
              <c:f>'VGL 2014 vs 2018'!$E$37:$E$44</c:f>
              <c:numCache>
                <c:formatCode>0.00</c:formatCode>
                <c:ptCount val="8"/>
                <c:pt idx="0">
                  <c:v>0.88325436706829985</c:v>
                </c:pt>
                <c:pt idx="1">
                  <c:v>1.85303181933491</c:v>
                </c:pt>
                <c:pt idx="2">
                  <c:v>2.2787812194380583</c:v>
                </c:pt>
                <c:pt idx="3">
                  <c:v>2.6851991221289557</c:v>
                </c:pt>
                <c:pt idx="4">
                  <c:v>2.8812359928386826</c:v>
                </c:pt>
                <c:pt idx="5">
                  <c:v>3.0796635570936495</c:v>
                </c:pt>
                <c:pt idx="6">
                  <c:v>3.286117054649853</c:v>
                </c:pt>
                <c:pt idx="7">
                  <c:v>3.4859972107392574</c:v>
                </c:pt>
              </c:numCache>
            </c:numRef>
          </c:xVal>
          <c:yVal>
            <c:numRef>
              <c:f>'VGL 2014 vs 2018'!$H$37:$H$44</c:f>
              <c:numCache>
                <c:formatCode>0.0000</c:formatCode>
                <c:ptCount val="8"/>
                <c:pt idx="0">
                  <c:v>5.483322294304218E-2</c:v>
                </c:pt>
                <c:pt idx="1">
                  <c:v>5.9479918790747995E-2</c:v>
                </c:pt>
                <c:pt idx="2">
                  <c:v>6.1980317992142188E-2</c:v>
                </c:pt>
                <c:pt idx="3">
                  <c:v>6.8763803554338684E-2</c:v>
                </c:pt>
                <c:pt idx="4">
                  <c:v>7.233574730082494E-2</c:v>
                </c:pt>
                <c:pt idx="5">
                  <c:v>7.4836107923365369E-2</c:v>
                </c:pt>
                <c:pt idx="6">
                  <c:v>8.1265606667040677E-2</c:v>
                </c:pt>
                <c:pt idx="7">
                  <c:v>9.8768131024823499E-2</c:v>
                </c:pt>
              </c:numCache>
            </c:numRef>
          </c:yVal>
          <c:smooth val="0"/>
        </c:ser>
        <c:ser>
          <c:idx val="8"/>
          <c:order val="9"/>
          <c:tx>
            <c:v>B100 2014</c:v>
          </c:tx>
          <c:spPr>
            <a:ln w="19050">
              <a:solidFill>
                <a:srgbClr val="6600CC"/>
              </a:solidFill>
              <a:prstDash val="dash"/>
            </a:ln>
          </c:spPr>
          <c:marker>
            <c:symbol val="circle"/>
            <c:size val="4"/>
            <c:spPr>
              <a:solidFill>
                <a:srgbClr val="6600CC"/>
              </a:solidFill>
            </c:spPr>
          </c:marker>
          <c:xVal>
            <c:numRef>
              <c:f>'VGL 2014 vs 2018'!$E$45:$E$51</c:f>
              <c:numCache>
                <c:formatCode>0.00</c:formatCode>
                <c:ptCount val="7"/>
                <c:pt idx="0">
                  <c:v>0.88149799900185488</c:v>
                </c:pt>
                <c:pt idx="1">
                  <c:v>1.8487344642340535</c:v>
                </c:pt>
                <c:pt idx="2">
                  <c:v>2.298834601520324</c:v>
                </c:pt>
                <c:pt idx="3">
                  <c:v>2.485578275500798</c:v>
                </c:pt>
                <c:pt idx="4">
                  <c:v>2.681647508821984</c:v>
                </c:pt>
                <c:pt idx="5">
                  <c:v>2.8777743211109827</c:v>
                </c:pt>
                <c:pt idx="6">
                  <c:v>3.0810765045812878</c:v>
                </c:pt>
              </c:numCache>
            </c:numRef>
          </c:xVal>
          <c:yVal>
            <c:numRef>
              <c:f>'VGL 2014 vs 2018'!$H$45:$H$51</c:f>
              <c:numCache>
                <c:formatCode>0.0000</c:formatCode>
                <c:ptCount val="7"/>
                <c:pt idx="0">
                  <c:v>7.3847205606454316E-2</c:v>
                </c:pt>
                <c:pt idx="1">
                  <c:v>7.4204399981102953E-2</c:v>
                </c:pt>
                <c:pt idx="2">
                  <c:v>7.6347566228994718E-2</c:v>
                </c:pt>
                <c:pt idx="3">
                  <c:v>8.0633898724778288E-2</c:v>
                </c:pt>
                <c:pt idx="4">
                  <c:v>7.8847926851535174E-2</c:v>
                </c:pt>
                <c:pt idx="5">
                  <c:v>8.8134980592399492E-2</c:v>
                </c:pt>
                <c:pt idx="6">
                  <c:v>0.10206556120369603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7091328"/>
        <c:axId val="117097984"/>
      </c:scatterChart>
      <c:valAx>
        <c:axId val="117091328"/>
        <c:scaling>
          <c:logBase val="10"/>
          <c:orientation val="minMax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4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="1" i="0" baseline="0"/>
                  <a:t>F-Faktor [Pa</a:t>
                </a:r>
                <a:r>
                  <a:rPr lang="en-US" sz="1400" b="1" i="0" baseline="30000"/>
                  <a:t>0,5</a:t>
                </a:r>
                <a:r>
                  <a:rPr lang="en-US" sz="1400" b="1" i="0" baseline="0"/>
                  <a:t>]</a:t>
                </a:r>
                <a:endParaRPr lang="de-AT" sz="1400"/>
              </a:p>
            </c:rich>
          </c:tx>
          <c:layout>
            <c:manualLayout>
              <c:xMode val="edge"/>
              <c:yMode val="edge"/>
              <c:x val="0.45068858646489257"/>
              <c:y val="0.94736628978968895"/>
            </c:manualLayout>
          </c:layout>
          <c:overlay val="0"/>
        </c:title>
        <c:numFmt formatCode="0.00" sourceLinked="1"/>
        <c:majorTickMark val="out"/>
        <c:minorTickMark val="none"/>
        <c:tickLblPos val="nextTo"/>
        <c:crossAx val="117097984"/>
        <c:crossesAt val="1.0000000000000053E-5"/>
        <c:crossBetween val="midCat"/>
      </c:valAx>
      <c:valAx>
        <c:axId val="117097984"/>
        <c:scaling>
          <c:logBase val="10"/>
          <c:orientation val="minMax"/>
          <c:max val="0.2"/>
        </c:scaling>
        <c:delete val="0"/>
        <c:axPos val="l"/>
        <c:majorGridlines/>
        <c:minorGridlines/>
        <c:title>
          <c:tx>
            <c:rich>
              <a:bodyPr rot="-5400000" vert="horz"/>
              <a:lstStyle/>
              <a:p>
                <a:pPr>
                  <a:defRPr sz="1400"/>
                </a:pPr>
                <a:r>
                  <a:rPr lang="de-AT" sz="1400"/>
                  <a:t>Hold-up</a:t>
                </a:r>
                <a:r>
                  <a:rPr lang="de-AT" sz="1400" baseline="0"/>
                  <a:t> [-]</a:t>
                </a:r>
                <a:endParaRPr lang="de-AT" sz="1400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17091328"/>
        <c:crossesAt val="1.0000000000000044E-4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 orientation="portrait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A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de-AT"/>
              <a:t>Vergleich MUL 2014 vs</a:t>
            </a:r>
            <a:r>
              <a:rPr lang="de-AT" baseline="0"/>
              <a:t> 2018</a:t>
            </a:r>
            <a:endParaRPr lang="de-AT"/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8.5126752708223355E-2"/>
          <c:y val="9.3673598712070302E-2"/>
          <c:w val="0.81625902297492614"/>
          <c:h val="0.78538875544308995"/>
        </c:manualLayout>
      </c:layout>
      <c:scatterChart>
        <c:scatterStyle val="lineMarker"/>
        <c:varyColors val="0"/>
        <c:ser>
          <c:idx val="4"/>
          <c:order val="0"/>
          <c:tx>
            <c:v>B30</c:v>
          </c:tx>
          <c:xVal>
            <c:numRef>
              <c:f>Ergebnisse!$B$42:$B$55</c:f>
              <c:numCache>
                <c:formatCode>0.00</c:formatCode>
                <c:ptCount val="14"/>
                <c:pt idx="0">
                  <c:v>0.24398219724923298</c:v>
                </c:pt>
                <c:pt idx="1">
                  <c:v>0.49660093245419107</c:v>
                </c:pt>
                <c:pt idx="2">
                  <c:v>0.98888359593051955</c:v>
                </c:pt>
                <c:pt idx="3">
                  <c:v>1.4647839487465051</c:v>
                </c:pt>
                <c:pt idx="4">
                  <c:v>1.9451119201227594</c:v>
                </c:pt>
                <c:pt idx="5">
                  <c:v>2.4557308446488677</c:v>
                </c:pt>
                <c:pt idx="6">
                  <c:v>2.9447133740679372</c:v>
                </c:pt>
                <c:pt idx="7">
                  <c:v>3.432923658260691</c:v>
                </c:pt>
                <c:pt idx="8">
                  <c:v>3.6791888532307704</c:v>
                </c:pt>
                <c:pt idx="9">
                  <c:v>3.9351364838358189</c:v>
                </c:pt>
                <c:pt idx="10">
                  <c:v>4.1779658426179749</c:v>
                </c:pt>
                <c:pt idx="11">
                  <c:v>4.3922500264776216</c:v>
                </c:pt>
                <c:pt idx="12">
                  <c:v>4.5698189191822722</c:v>
                </c:pt>
                <c:pt idx="13">
                  <c:v>4.6488902550536446</c:v>
                </c:pt>
              </c:numCache>
            </c:numRef>
          </c:xVal>
          <c:yVal>
            <c:numRef>
              <c:f>Ergebnisse!$D$42:$D$55</c:f>
              <c:numCache>
                <c:formatCode>0.00</c:formatCode>
                <c:ptCount val="14"/>
                <c:pt idx="0">
                  <c:v>0</c:v>
                </c:pt>
                <c:pt idx="1">
                  <c:v>2.9411764705882356E-2</c:v>
                </c:pt>
                <c:pt idx="2">
                  <c:v>0.12941176470588237</c:v>
                </c:pt>
                <c:pt idx="3">
                  <c:v>0.28823529411764703</c:v>
                </c:pt>
                <c:pt idx="4">
                  <c:v>0.52941176470588236</c:v>
                </c:pt>
                <c:pt idx="5">
                  <c:v>0.83529411764705885</c:v>
                </c:pt>
                <c:pt idx="6">
                  <c:v>1.2117647058823531</c:v>
                </c:pt>
                <c:pt idx="7">
                  <c:v>1.7941176470588234</c:v>
                </c:pt>
                <c:pt idx="8">
                  <c:v>2.1</c:v>
                </c:pt>
                <c:pt idx="9">
                  <c:v>2.4823529411764707</c:v>
                </c:pt>
                <c:pt idx="10">
                  <c:v>3.1294117647058828</c:v>
                </c:pt>
                <c:pt idx="11">
                  <c:v>4.9882352941176471</c:v>
                </c:pt>
                <c:pt idx="12">
                  <c:v>7.1470588235294121</c:v>
                </c:pt>
                <c:pt idx="13">
                  <c:v>9.8470588235294105</c:v>
                </c:pt>
              </c:numCache>
            </c:numRef>
          </c:yVal>
          <c:smooth val="0"/>
        </c:ser>
        <c:ser>
          <c:idx val="8"/>
          <c:order val="1"/>
          <c:tx>
            <c:v>B60</c:v>
          </c:tx>
          <c:xVal>
            <c:numRef>
              <c:f>Ergebnisse!$B$94:$B$103</c:f>
              <c:numCache>
                <c:formatCode>0.00</c:formatCode>
                <c:ptCount val="10"/>
                <c:pt idx="0">
                  <c:v>0.2455010439122032</c:v>
                </c:pt>
                <c:pt idx="1">
                  <c:v>0.49751981465393391</c:v>
                </c:pt>
                <c:pt idx="2">
                  <c:v>0.98417675125865534</c:v>
                </c:pt>
                <c:pt idx="3">
                  <c:v>1.9726986537369957</c:v>
                </c:pt>
                <c:pt idx="4">
                  <c:v>2.9525302537759659</c:v>
                </c:pt>
                <c:pt idx="5">
                  <c:v>3.4326694635511603</c:v>
                </c:pt>
                <c:pt idx="6">
                  <c:v>3.7259671708798989</c:v>
                </c:pt>
                <c:pt idx="7">
                  <c:v>3.8237330733228112</c:v>
                </c:pt>
                <c:pt idx="8">
                  <c:v>3.8454588294212364</c:v>
                </c:pt>
                <c:pt idx="9">
                  <c:v>3.878047463568874</c:v>
                </c:pt>
              </c:numCache>
            </c:numRef>
          </c:xVal>
          <c:yVal>
            <c:numRef>
              <c:f>Ergebnisse!$D$94:$D$103</c:f>
              <c:numCache>
                <c:formatCode>0.00</c:formatCode>
                <c:ptCount val="10"/>
                <c:pt idx="0">
                  <c:v>4.11764705882353E-2</c:v>
                </c:pt>
                <c:pt idx="1">
                  <c:v>5.8823529411764712E-2</c:v>
                </c:pt>
                <c:pt idx="2">
                  <c:v>0.18823529411764706</c:v>
                </c:pt>
                <c:pt idx="3">
                  <c:v>0.75882352941176479</c:v>
                </c:pt>
                <c:pt idx="4">
                  <c:v>1.8235294117647061</c:v>
                </c:pt>
                <c:pt idx="5">
                  <c:v>2.7176470588235295</c:v>
                </c:pt>
                <c:pt idx="6">
                  <c:v>4.5588235294117645</c:v>
                </c:pt>
                <c:pt idx="7">
                  <c:v>7.0882352941176476</c:v>
                </c:pt>
                <c:pt idx="8">
                  <c:v>9.0117647058823529</c:v>
                </c:pt>
                <c:pt idx="9">
                  <c:v>11.294117647058824</c:v>
                </c:pt>
              </c:numCache>
            </c:numRef>
          </c:yVal>
          <c:smooth val="0"/>
        </c:ser>
        <c:ser>
          <c:idx val="11"/>
          <c:order val="2"/>
          <c:tx>
            <c:v>B100</c:v>
          </c:tx>
          <c:xVal>
            <c:numRef>
              <c:f>Ergebnisse!$B$130:$B$140</c:f>
              <c:numCache>
                <c:formatCode>0.00</c:formatCode>
                <c:ptCount val="11"/>
                <c:pt idx="0">
                  <c:v>0.24856264425014965</c:v>
                </c:pt>
                <c:pt idx="1">
                  <c:v>0.48898779139762732</c:v>
                </c:pt>
                <c:pt idx="2">
                  <c:v>0.98013924558904952</c:v>
                </c:pt>
                <c:pt idx="3">
                  <c:v>1.9621677280022363</c:v>
                </c:pt>
                <c:pt idx="4">
                  <c:v>2.4608401892624734</c:v>
                </c:pt>
                <c:pt idx="5">
                  <c:v>2.7166808433003342</c:v>
                </c:pt>
                <c:pt idx="6">
                  <c:v>2.9616807916586239</c:v>
                </c:pt>
                <c:pt idx="7">
                  <c:v>3.1134506711726093</c:v>
                </c:pt>
                <c:pt idx="8">
                  <c:v>3.1915037520655161</c:v>
                </c:pt>
                <c:pt idx="9">
                  <c:v>3.2023444577450864</c:v>
                </c:pt>
                <c:pt idx="10">
                  <c:v>3.2023444577450864</c:v>
                </c:pt>
              </c:numCache>
            </c:numRef>
          </c:xVal>
          <c:yVal>
            <c:numRef>
              <c:f>Ergebnisse!$D$130:$D$140</c:f>
              <c:numCache>
                <c:formatCode>0.00</c:formatCode>
                <c:ptCount val="11"/>
                <c:pt idx="0">
                  <c:v>5.8823529411764712E-2</c:v>
                </c:pt>
                <c:pt idx="1">
                  <c:v>9.4117647058823528E-2</c:v>
                </c:pt>
                <c:pt idx="2">
                  <c:v>0.30588235294117649</c:v>
                </c:pt>
                <c:pt idx="3">
                  <c:v>1.3058823529411767</c:v>
                </c:pt>
                <c:pt idx="4">
                  <c:v>2.3000000000000003</c:v>
                </c:pt>
                <c:pt idx="5">
                  <c:v>2.952941176470588</c:v>
                </c:pt>
                <c:pt idx="6">
                  <c:v>4.0058823529411764</c:v>
                </c:pt>
                <c:pt idx="7">
                  <c:v>5.7823529411764705</c:v>
                </c:pt>
                <c:pt idx="8">
                  <c:v>7.2941176470588243</c:v>
                </c:pt>
                <c:pt idx="9">
                  <c:v>9.3764705882352946</c:v>
                </c:pt>
                <c:pt idx="10">
                  <c:v>11.470588235294118</c:v>
                </c:pt>
              </c:numCache>
            </c:numRef>
          </c:yVal>
          <c:smooth val="0"/>
        </c:ser>
        <c:ser>
          <c:idx val="2"/>
          <c:order val="3"/>
          <c:tx>
            <c:v>B30 2014</c:v>
          </c:tx>
          <c:spPr>
            <a:ln>
              <a:solidFill>
                <a:schemeClr val="tx1"/>
              </a:solidFill>
              <a:prstDash val="dash"/>
            </a:ln>
          </c:spPr>
          <c:xVal>
            <c:numRef>
              <c:f>'VGL 2014 vs 2018'!$E$11:$E$19</c:f>
              <c:numCache>
                <c:formatCode>0.00</c:formatCode>
                <c:ptCount val="9"/>
                <c:pt idx="0">
                  <c:v>0.85580383159991269</c:v>
                </c:pt>
                <c:pt idx="1">
                  <c:v>1.8685903025374166</c:v>
                </c:pt>
                <c:pt idx="2">
                  <c:v>2.8690431450134568</c:v>
                </c:pt>
                <c:pt idx="3">
                  <c:v>3.2932168476335022</c:v>
                </c:pt>
                <c:pt idx="4">
                  <c:v>3.70454530778873</c:v>
                </c:pt>
                <c:pt idx="5">
                  <c:v>3.8927735042258651</c:v>
                </c:pt>
                <c:pt idx="6">
                  <c:v>4.1014192207200066</c:v>
                </c:pt>
                <c:pt idx="7">
                  <c:v>4.3004720307086721</c:v>
                </c:pt>
                <c:pt idx="8">
                  <c:v>4.4851354809391202</c:v>
                </c:pt>
              </c:numCache>
            </c:numRef>
          </c:xVal>
          <c:yVal>
            <c:numRef>
              <c:f>'VGL 2014 vs 2018'!$F$11:$F$19</c:f>
              <c:numCache>
                <c:formatCode>0.00</c:formatCode>
                <c:ptCount val="9"/>
                <c:pt idx="0">
                  <c:v>0.12941176470588237</c:v>
                </c:pt>
                <c:pt idx="1">
                  <c:v>0.54705882352941182</c:v>
                </c:pt>
                <c:pt idx="2">
                  <c:v>1.2529411764705882</c:v>
                </c:pt>
                <c:pt idx="3">
                  <c:v>1.6823529411764706</c:v>
                </c:pt>
                <c:pt idx="4">
                  <c:v>2.1882352941176473</c:v>
                </c:pt>
                <c:pt idx="5">
                  <c:v>2.4941176470588236</c:v>
                </c:pt>
                <c:pt idx="6">
                  <c:v>2.8411764705882354</c:v>
                </c:pt>
                <c:pt idx="7">
                  <c:v>3.8470588235294119</c:v>
                </c:pt>
                <c:pt idx="8">
                  <c:v>5.9411764705882355</c:v>
                </c:pt>
              </c:numCache>
            </c:numRef>
          </c:yVal>
          <c:smooth val="0"/>
        </c:ser>
        <c:ser>
          <c:idx val="5"/>
          <c:order val="4"/>
          <c:tx>
            <c:v>B60 2014</c:v>
          </c:tx>
          <c:spPr>
            <a:ln>
              <a:prstDash val="dash"/>
            </a:ln>
          </c:spPr>
          <c:xVal>
            <c:numRef>
              <c:f>'VGL 2014 vs 2018'!$E$28:$E$36</c:f>
              <c:numCache>
                <c:formatCode>0.00</c:formatCode>
                <c:ptCount val="9"/>
                <c:pt idx="0">
                  <c:v>0.8699873618262346</c:v>
                </c:pt>
                <c:pt idx="1">
                  <c:v>1.8760623056641588</c:v>
                </c:pt>
                <c:pt idx="2">
                  <c:v>2.4845458407561987</c:v>
                </c:pt>
                <c:pt idx="3">
                  <c:v>2.8821372495020823</c:v>
                </c:pt>
                <c:pt idx="4">
                  <c:v>3.0737705721378772</c:v>
                </c:pt>
                <c:pt idx="5">
                  <c:v>3.2893580601031469</c:v>
                </c:pt>
                <c:pt idx="6">
                  <c:v>3.4881776323377842</c:v>
                </c:pt>
                <c:pt idx="7">
                  <c:v>3.6846017880394744</c:v>
                </c:pt>
                <c:pt idx="8">
                  <c:v>3.8920393897075427</c:v>
                </c:pt>
              </c:numCache>
            </c:numRef>
          </c:xVal>
          <c:yVal>
            <c:numRef>
              <c:f>'VGL 2014 vs 2018'!$F$28:$F$36</c:f>
              <c:numCache>
                <c:formatCode>0.00</c:formatCode>
                <c:ptCount val="9"/>
                <c:pt idx="0">
                  <c:v>0.17058823529411765</c:v>
                </c:pt>
                <c:pt idx="1">
                  <c:v>0.74705882352941178</c:v>
                </c:pt>
                <c:pt idx="2">
                  <c:v>1.2705882352941178</c:v>
                </c:pt>
                <c:pt idx="3">
                  <c:v>1.7941176470588234</c:v>
                </c:pt>
                <c:pt idx="4">
                  <c:v>2.0705882352941178</c:v>
                </c:pt>
                <c:pt idx="5">
                  <c:v>2.4352941176470586</c:v>
                </c:pt>
                <c:pt idx="6">
                  <c:v>2.9705882352941178</c:v>
                </c:pt>
                <c:pt idx="7">
                  <c:v>4.6882352941176473</c:v>
                </c:pt>
                <c:pt idx="8">
                  <c:v>7.8352941176470594</c:v>
                </c:pt>
              </c:numCache>
            </c:numRef>
          </c:yVal>
          <c:smooth val="0"/>
        </c:ser>
        <c:ser>
          <c:idx val="9"/>
          <c:order val="5"/>
          <c:tx>
            <c:v>B100 2014</c:v>
          </c:tx>
          <c:spPr>
            <a:ln>
              <a:prstDash val="dash"/>
            </a:ln>
          </c:spPr>
          <c:xVal>
            <c:numRef>
              <c:f>'VGL 2014 vs 2018'!$E$45:$E$51</c:f>
              <c:numCache>
                <c:formatCode>0.00</c:formatCode>
                <c:ptCount val="7"/>
                <c:pt idx="0">
                  <c:v>0.88149799900185488</c:v>
                </c:pt>
                <c:pt idx="1">
                  <c:v>1.8487344642340535</c:v>
                </c:pt>
                <c:pt idx="2">
                  <c:v>2.298834601520324</c:v>
                </c:pt>
                <c:pt idx="3">
                  <c:v>2.485578275500798</c:v>
                </c:pt>
                <c:pt idx="4">
                  <c:v>2.681647508821984</c:v>
                </c:pt>
                <c:pt idx="5">
                  <c:v>2.8777743211109827</c:v>
                </c:pt>
                <c:pt idx="6">
                  <c:v>3.0810765045812878</c:v>
                </c:pt>
              </c:numCache>
            </c:numRef>
          </c:xVal>
          <c:yVal>
            <c:numRef>
              <c:f>'VGL 2014 vs 2018'!$F$45:$F$51</c:f>
              <c:numCache>
                <c:formatCode>0.00</c:formatCode>
                <c:ptCount val="7"/>
                <c:pt idx="0">
                  <c:v>0.38235294117647062</c:v>
                </c:pt>
                <c:pt idx="1">
                  <c:v>1.5588235294117647</c:v>
                </c:pt>
                <c:pt idx="2">
                  <c:v>2.3117647058823532</c:v>
                </c:pt>
                <c:pt idx="3">
                  <c:v>2.8235294117647061</c:v>
                </c:pt>
                <c:pt idx="4">
                  <c:v>3.4117647058823528</c:v>
                </c:pt>
                <c:pt idx="5">
                  <c:v>4.382352941176471</c:v>
                </c:pt>
                <c:pt idx="6">
                  <c:v>6.7941176470588243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6815744"/>
        <c:axId val="116817920"/>
      </c:scatterChart>
      <c:valAx>
        <c:axId val="116815744"/>
        <c:scaling>
          <c:logBase val="10"/>
          <c:orientation val="minMax"/>
          <c:max val="5"/>
          <c:min val="0.2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sz="1400"/>
                  <a:t>F-Faktor [Pa</a:t>
                </a:r>
                <a:r>
                  <a:rPr lang="en-US" sz="1400" baseline="30000"/>
                  <a:t>0,5</a:t>
                </a:r>
                <a:r>
                  <a:rPr lang="en-US" sz="1400"/>
                  <a:t>]</a:t>
                </a:r>
              </a:p>
            </c:rich>
          </c:tx>
          <c:layout>
            <c:manualLayout>
              <c:xMode val="edge"/>
              <c:yMode val="edge"/>
              <c:x val="0.43313762268550177"/>
              <c:y val="0.95865949056531441"/>
            </c:manualLayout>
          </c:layout>
          <c:overlay val="0"/>
        </c:title>
        <c:numFmt formatCode="0.00" sourceLinked="1"/>
        <c:majorTickMark val="out"/>
        <c:minorTickMark val="none"/>
        <c:tickLblPos val="nextTo"/>
        <c:crossAx val="116817920"/>
        <c:crossesAt val="1.0000000000000065E-5"/>
        <c:crossBetween val="midCat"/>
      </c:valAx>
      <c:valAx>
        <c:axId val="116817920"/>
        <c:scaling>
          <c:logBase val="10"/>
          <c:orientation val="minMax"/>
          <c:max val="15"/>
        </c:scaling>
        <c:delete val="0"/>
        <c:axPos val="l"/>
        <c:majorGridlines>
          <c:spPr>
            <a:ln>
              <a:solidFill>
                <a:schemeClr val="tx1"/>
              </a:solidFill>
            </a:ln>
          </c:spPr>
        </c:majorGridlines>
        <c:min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l-GR" sz="1400" b="1" i="0" u="none" strike="noStrike" baseline="0"/>
                  <a:t>Δ</a:t>
                </a:r>
                <a:r>
                  <a:rPr lang="de-AT" sz="1400" b="1" i="0" u="none" strike="noStrike" baseline="0"/>
                  <a:t>p/H [mbar/m] </a:t>
                </a:r>
                <a:endParaRPr lang="de-AT" sz="1400"/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crossAx val="116815744"/>
        <c:crossesAt val="1.0000000000000065E-5"/>
        <c:crossBetween val="midCat"/>
      </c:valAx>
    </c:plotArea>
    <c:legend>
      <c:legendPos val="r"/>
      <c:overlay val="0"/>
    </c:legend>
    <c:plotVisOnly val="1"/>
    <c:dispBlanksAs val="gap"/>
    <c:showDLblsOverMax val="0"/>
  </c:chart>
  <c:spPr>
    <a:ln>
      <a:solidFill>
        <a:sysClr val="windowText" lastClr="000000"/>
      </a:solidFill>
    </a:ln>
  </c:sp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A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de-AT"/>
              <a:t>Vergleich MUL 2014 vs</a:t>
            </a:r>
            <a:r>
              <a:rPr lang="de-AT" baseline="0"/>
              <a:t> 2018</a:t>
            </a:r>
            <a:endParaRPr lang="de-AT"/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8.5126752708223355E-2"/>
          <c:y val="9.3673598712070302E-2"/>
          <c:w val="0.81625902297492614"/>
          <c:h val="0.78538875544308995"/>
        </c:manualLayout>
      </c:layout>
      <c:scatterChart>
        <c:scatterStyle val="lineMarker"/>
        <c:varyColors val="0"/>
        <c:ser>
          <c:idx val="0"/>
          <c:order val="0"/>
          <c:tx>
            <c:v>B0</c:v>
          </c:tx>
          <c:xVal>
            <c:numRef>
              <c:f>Ergebnisse!$B$5:$B$11</c:f>
              <c:numCache>
                <c:formatCode>0.00</c:formatCode>
                <c:ptCount val="7"/>
                <c:pt idx="0">
                  <c:v>0.23250039250760524</c:v>
                </c:pt>
                <c:pt idx="1">
                  <c:v>0.47401250997490774</c:v>
                </c:pt>
                <c:pt idx="2">
                  <c:v>0.98075751278184142</c:v>
                </c:pt>
                <c:pt idx="3">
                  <c:v>1.9592622206583101</c:v>
                </c:pt>
                <c:pt idx="4">
                  <c:v>2.926560270980509</c:v>
                </c:pt>
                <c:pt idx="5">
                  <c:v>3.9145108284323844</c:v>
                </c:pt>
                <c:pt idx="6">
                  <c:v>4.8925987519182481</c:v>
                </c:pt>
              </c:numCache>
            </c:numRef>
          </c:xVal>
          <c:yVal>
            <c:numRef>
              <c:f>Ergebnisse!$D$5:$D$11</c:f>
              <c:numCache>
                <c:formatCode>0.00</c:formatCode>
                <c:ptCount val="7"/>
                <c:pt idx="0">
                  <c:v>0</c:v>
                </c:pt>
                <c:pt idx="1">
                  <c:v>1.7647058823529412E-2</c:v>
                </c:pt>
                <c:pt idx="2">
                  <c:v>9.4117647058823528E-2</c:v>
                </c:pt>
                <c:pt idx="3">
                  <c:v>0.41764705882352943</c:v>
                </c:pt>
                <c:pt idx="4">
                  <c:v>0.92941176470588238</c:v>
                </c:pt>
                <c:pt idx="5">
                  <c:v>1.6823529411764706</c:v>
                </c:pt>
                <c:pt idx="6">
                  <c:v>2.7176470588235295</c:v>
                </c:pt>
              </c:numCache>
            </c:numRef>
          </c:yVal>
          <c:smooth val="0"/>
        </c:ser>
        <c:ser>
          <c:idx val="6"/>
          <c:order val="1"/>
          <c:tx>
            <c:v>B40</c:v>
          </c:tx>
          <c:xVal>
            <c:numRef>
              <c:f>Ergebnisse!$B$70:$B$79</c:f>
              <c:numCache>
                <c:formatCode>0.00</c:formatCode>
                <c:ptCount val="10"/>
                <c:pt idx="0">
                  <c:v>0.24943642125675383</c:v>
                </c:pt>
                <c:pt idx="1">
                  <c:v>0.47520908988647553</c:v>
                </c:pt>
                <c:pt idx="2">
                  <c:v>0.98316866738529474</c:v>
                </c:pt>
                <c:pt idx="3">
                  <c:v>1.9771890860662327</c:v>
                </c:pt>
                <c:pt idx="4">
                  <c:v>2.9429949513784979</c:v>
                </c:pt>
                <c:pt idx="5">
                  <c:v>3.4543952196495851</c:v>
                </c:pt>
                <c:pt idx="6">
                  <c:v>3.9388795806444641</c:v>
                </c:pt>
                <c:pt idx="7">
                  <c:v>4.106167902602337</c:v>
                </c:pt>
                <c:pt idx="8">
                  <c:v>4.2799739513897368</c:v>
                </c:pt>
                <c:pt idx="9">
                  <c:v>4.3082174343176902</c:v>
                </c:pt>
              </c:numCache>
            </c:numRef>
          </c:xVal>
          <c:yVal>
            <c:numRef>
              <c:f>Ergebnisse!$D$70:$D$79</c:f>
              <c:numCache>
                <c:formatCode>0.00</c:formatCode>
                <c:ptCount val="10"/>
                <c:pt idx="0">
                  <c:v>2.9411764705882356E-2</c:v>
                </c:pt>
                <c:pt idx="1">
                  <c:v>4.11764705882353E-2</c:v>
                </c:pt>
                <c:pt idx="2">
                  <c:v>0.15882352941176472</c:v>
                </c:pt>
                <c:pt idx="3">
                  <c:v>0.61176470588235299</c:v>
                </c:pt>
                <c:pt idx="4">
                  <c:v>1.3529411764705881</c:v>
                </c:pt>
                <c:pt idx="5">
                  <c:v>2</c:v>
                </c:pt>
                <c:pt idx="6">
                  <c:v>2.9294117647058826</c:v>
                </c:pt>
                <c:pt idx="7">
                  <c:v>4.6117647058823525</c:v>
                </c:pt>
                <c:pt idx="8">
                  <c:v>7.158823529411765</c:v>
                </c:pt>
                <c:pt idx="9">
                  <c:v>9.5882352941176485</c:v>
                </c:pt>
              </c:numCache>
            </c:numRef>
          </c:yVal>
          <c:smooth val="0"/>
        </c:ser>
        <c:ser>
          <c:idx val="10"/>
          <c:order val="2"/>
          <c:tx>
            <c:v>B80</c:v>
          </c:tx>
          <c:xVal>
            <c:numRef>
              <c:f>Ergebnisse!$B$118:$B$127</c:f>
              <c:numCache>
                <c:formatCode>0.00</c:formatCode>
                <c:ptCount val="10"/>
                <c:pt idx="0">
                  <c:v>0.25636392196141577</c:v>
                </c:pt>
                <c:pt idx="1">
                  <c:v>0.49317466343424893</c:v>
                </c:pt>
                <c:pt idx="2">
                  <c:v>0.97765902442912789</c:v>
                </c:pt>
                <c:pt idx="3">
                  <c:v>1.9683535025173107</c:v>
                </c:pt>
                <c:pt idx="4">
                  <c:v>2.4637007415614023</c:v>
                </c:pt>
                <c:pt idx="5">
                  <c:v>2.9525302537759659</c:v>
                </c:pt>
                <c:pt idx="6">
                  <c:v>3.34576643915746</c:v>
                </c:pt>
                <c:pt idx="7">
                  <c:v>3.4761209757480103</c:v>
                </c:pt>
                <c:pt idx="8">
                  <c:v>3.497846731846435</c:v>
                </c:pt>
                <c:pt idx="9">
                  <c:v>3.5000193074562778</c:v>
                </c:pt>
              </c:numCache>
            </c:numRef>
          </c:xVal>
          <c:yVal>
            <c:numRef>
              <c:f>Ergebnisse!$D$118:$D$127</c:f>
              <c:numCache>
                <c:formatCode>0.00</c:formatCode>
                <c:ptCount val="10"/>
                <c:pt idx="0">
                  <c:v>5.2941176470588235E-2</c:v>
                </c:pt>
                <c:pt idx="1">
                  <c:v>8.2352941176470601E-2</c:v>
                </c:pt>
                <c:pt idx="2">
                  <c:v>0.24705882352941178</c:v>
                </c:pt>
                <c:pt idx="3">
                  <c:v>0.9882352941176471</c:v>
                </c:pt>
                <c:pt idx="4">
                  <c:v>1.6176470588235294</c:v>
                </c:pt>
                <c:pt idx="5">
                  <c:v>2.5705882352941178</c:v>
                </c:pt>
                <c:pt idx="6">
                  <c:v>4.4823529411764707</c:v>
                </c:pt>
                <c:pt idx="7">
                  <c:v>6.723529411764706</c:v>
                </c:pt>
                <c:pt idx="8">
                  <c:v>9.235294117647058</c:v>
                </c:pt>
                <c:pt idx="9">
                  <c:v>11.588235294117647</c:v>
                </c:pt>
              </c:numCache>
            </c:numRef>
          </c:yVal>
          <c:smooth val="0"/>
        </c:ser>
        <c:ser>
          <c:idx val="1"/>
          <c:order val="3"/>
          <c:tx>
            <c:v>B0 2014</c:v>
          </c:tx>
          <c:spPr>
            <a:ln>
              <a:prstDash val="dash"/>
            </a:ln>
          </c:spPr>
          <c:xVal>
            <c:numRef>
              <c:f>'VGL 2014 vs 2018'!$E$5:$E$10</c:f>
              <c:numCache>
                <c:formatCode>0.00</c:formatCode>
                <c:ptCount val="6"/>
                <c:pt idx="0">
                  <c:v>0.85935350279979039</c:v>
                </c:pt>
                <c:pt idx="1">
                  <c:v>1.8738597423363519</c:v>
                </c:pt>
                <c:pt idx="2">
                  <c:v>2.8733431206716733</c:v>
                </c:pt>
                <c:pt idx="3">
                  <c:v>3.8934777553761251</c:v>
                </c:pt>
                <c:pt idx="4">
                  <c:v>4.8649446329220938</c:v>
                </c:pt>
                <c:pt idx="5">
                  <c:v>5.8015648122231491</c:v>
                </c:pt>
              </c:numCache>
            </c:numRef>
          </c:xVal>
          <c:yVal>
            <c:numRef>
              <c:f>'VGL 2014 vs 2018'!$F$5:$F$10</c:f>
              <c:numCache>
                <c:formatCode>0.00</c:formatCode>
                <c:ptCount val="6"/>
                <c:pt idx="0">
                  <c:v>8.2352941176470601E-2</c:v>
                </c:pt>
                <c:pt idx="1">
                  <c:v>0.40588235294117647</c:v>
                </c:pt>
                <c:pt idx="2">
                  <c:v>0.89411764705882357</c:v>
                </c:pt>
                <c:pt idx="3">
                  <c:v>1.5764705882352943</c:v>
                </c:pt>
                <c:pt idx="4">
                  <c:v>2.4352941176470586</c:v>
                </c:pt>
                <c:pt idx="5">
                  <c:v>3.3941176470588235</c:v>
                </c:pt>
              </c:numCache>
            </c:numRef>
          </c:yVal>
          <c:smooth val="0"/>
        </c:ser>
        <c:ser>
          <c:idx val="3"/>
          <c:order val="4"/>
          <c:tx>
            <c:v>B40 2014</c:v>
          </c:tx>
          <c:spPr>
            <a:ln>
              <a:prstDash val="dash"/>
            </a:ln>
          </c:spPr>
          <c:xVal>
            <c:numRef>
              <c:f>'VGL 2014 vs 2018'!$E$20:$E$27</c:f>
              <c:numCache>
                <c:formatCode>0.00</c:formatCode>
                <c:ptCount val="8"/>
                <c:pt idx="0">
                  <c:v>0.86586440089329775</c:v>
                </c:pt>
                <c:pt idx="1">
                  <c:v>1.8468005947231232</c:v>
                </c:pt>
                <c:pt idx="2">
                  <c:v>2.8789488277721431</c:v>
                </c:pt>
                <c:pt idx="3">
                  <c:v>3.275488927180449</c:v>
                </c:pt>
                <c:pt idx="4">
                  <c:v>3.5740883996264627</c:v>
                </c:pt>
                <c:pt idx="5">
                  <c:v>3.8774654636316122</c:v>
                </c:pt>
                <c:pt idx="6">
                  <c:v>4.076608519241951</c:v>
                </c:pt>
                <c:pt idx="7">
                  <c:v>4.2848444096496667</c:v>
                </c:pt>
              </c:numCache>
            </c:numRef>
          </c:xVal>
          <c:yVal>
            <c:numRef>
              <c:f>'VGL 2014 vs 2018'!$F$20:$F$27</c:f>
              <c:numCache>
                <c:formatCode>0.00</c:formatCode>
                <c:ptCount val="8"/>
                <c:pt idx="0">
                  <c:v>0.14117647058823529</c:v>
                </c:pt>
                <c:pt idx="1">
                  <c:v>0.57058823529411762</c:v>
                </c:pt>
                <c:pt idx="2">
                  <c:v>1.3470588235294119</c:v>
                </c:pt>
                <c:pt idx="3">
                  <c:v>1.7941176470588234</c:v>
                </c:pt>
                <c:pt idx="4">
                  <c:v>2.223529411764706</c:v>
                </c:pt>
                <c:pt idx="5">
                  <c:v>2.835294117647059</c:v>
                </c:pt>
                <c:pt idx="6">
                  <c:v>4.1176470588235299</c:v>
                </c:pt>
                <c:pt idx="7">
                  <c:v>6.8411764705882359</c:v>
                </c:pt>
              </c:numCache>
            </c:numRef>
          </c:yVal>
          <c:smooth val="0"/>
        </c:ser>
        <c:ser>
          <c:idx val="7"/>
          <c:order val="5"/>
          <c:tx>
            <c:v>B80 2014</c:v>
          </c:tx>
          <c:spPr>
            <a:ln>
              <a:prstDash val="dash"/>
            </a:ln>
          </c:spPr>
          <c:xVal>
            <c:numRef>
              <c:f>'VGL 2014 vs 2018'!$E$37:$E$44</c:f>
              <c:numCache>
                <c:formatCode>0.00</c:formatCode>
                <c:ptCount val="8"/>
                <c:pt idx="0">
                  <c:v>0.88325436706829985</c:v>
                </c:pt>
                <c:pt idx="1">
                  <c:v>1.85303181933491</c:v>
                </c:pt>
                <c:pt idx="2">
                  <c:v>2.2787812194380583</c:v>
                </c:pt>
                <c:pt idx="3">
                  <c:v>2.6851991221289557</c:v>
                </c:pt>
                <c:pt idx="4">
                  <c:v>2.8812359928386826</c:v>
                </c:pt>
                <c:pt idx="5">
                  <c:v>3.0796635570936495</c:v>
                </c:pt>
                <c:pt idx="6">
                  <c:v>3.286117054649853</c:v>
                </c:pt>
                <c:pt idx="7">
                  <c:v>3.4859972107392574</c:v>
                </c:pt>
              </c:numCache>
            </c:numRef>
          </c:xVal>
          <c:yVal>
            <c:numRef>
              <c:f>'VGL 2014 vs 2018'!$F$37:$F$44</c:f>
              <c:numCache>
                <c:formatCode>0.00</c:formatCode>
                <c:ptCount val="8"/>
                <c:pt idx="0">
                  <c:v>0.22941176470588237</c:v>
                </c:pt>
                <c:pt idx="1">
                  <c:v>1.0588235294117647</c:v>
                </c:pt>
                <c:pt idx="2">
                  <c:v>1.5823529411764705</c:v>
                </c:pt>
                <c:pt idx="3">
                  <c:v>2.2352941176470589</c:v>
                </c:pt>
                <c:pt idx="4">
                  <c:v>2.6529411764705881</c:v>
                </c:pt>
                <c:pt idx="5">
                  <c:v>3.2</c:v>
                </c:pt>
                <c:pt idx="6">
                  <c:v>4.6470588235294121</c:v>
                </c:pt>
                <c:pt idx="7">
                  <c:v>8.2352941176470598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6879744"/>
        <c:axId val="116881664"/>
      </c:scatterChart>
      <c:valAx>
        <c:axId val="116879744"/>
        <c:scaling>
          <c:logBase val="10"/>
          <c:orientation val="minMax"/>
          <c:max val="5"/>
          <c:min val="0.2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sz="1400"/>
                  <a:t>F-Faktor [Pa</a:t>
                </a:r>
                <a:r>
                  <a:rPr lang="en-US" sz="1400" baseline="30000"/>
                  <a:t>0,5</a:t>
                </a:r>
                <a:r>
                  <a:rPr lang="en-US" sz="1400"/>
                  <a:t>]</a:t>
                </a:r>
              </a:p>
            </c:rich>
          </c:tx>
          <c:layout>
            <c:manualLayout>
              <c:xMode val="edge"/>
              <c:yMode val="edge"/>
              <c:x val="0.43313762268550177"/>
              <c:y val="0.95865949056531441"/>
            </c:manualLayout>
          </c:layout>
          <c:overlay val="0"/>
        </c:title>
        <c:numFmt formatCode="0.00" sourceLinked="1"/>
        <c:majorTickMark val="out"/>
        <c:minorTickMark val="none"/>
        <c:tickLblPos val="nextTo"/>
        <c:crossAx val="116881664"/>
        <c:crossesAt val="1.0000000000000065E-5"/>
        <c:crossBetween val="midCat"/>
      </c:valAx>
      <c:valAx>
        <c:axId val="116881664"/>
        <c:scaling>
          <c:logBase val="10"/>
          <c:orientation val="minMax"/>
          <c:max val="15"/>
        </c:scaling>
        <c:delete val="0"/>
        <c:axPos val="l"/>
        <c:majorGridlines>
          <c:spPr>
            <a:ln>
              <a:solidFill>
                <a:schemeClr val="tx1"/>
              </a:solidFill>
            </a:ln>
          </c:spPr>
        </c:majorGridlines>
        <c:min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l-GR" sz="1400" b="1" i="0" u="none" strike="noStrike" baseline="0"/>
                  <a:t>Δ</a:t>
                </a:r>
                <a:r>
                  <a:rPr lang="de-AT" sz="1400" b="1" i="0" u="none" strike="noStrike" baseline="0"/>
                  <a:t>p/H [mbar/m] </a:t>
                </a:r>
                <a:endParaRPr lang="de-AT" sz="1400"/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crossAx val="116879744"/>
        <c:crossesAt val="1.0000000000000065E-5"/>
        <c:crossBetween val="midCat"/>
      </c:valAx>
    </c:plotArea>
    <c:legend>
      <c:legendPos val="r"/>
      <c:overlay val="0"/>
    </c:legend>
    <c:plotVisOnly val="1"/>
    <c:dispBlanksAs val="gap"/>
    <c:showDLblsOverMax val="0"/>
  </c:chart>
  <c:spPr>
    <a:ln>
      <a:solidFill>
        <a:sysClr val="windowText" lastClr="000000"/>
      </a:solidFill>
    </a:ln>
  </c:sp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A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de-AT"/>
              <a:t>RVT vs MUL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8.5126752708223327E-2"/>
          <c:y val="9.3673598712070261E-2"/>
          <c:w val="0.81625902297492614"/>
          <c:h val="0.78538875544308995"/>
        </c:manualLayout>
      </c:layout>
      <c:scatterChart>
        <c:scatterStyle val="lineMarker"/>
        <c:varyColors val="0"/>
        <c:ser>
          <c:idx val="0"/>
          <c:order val="0"/>
          <c:tx>
            <c:v>B0</c:v>
          </c:tx>
          <c:xVal>
            <c:numRef>
              <c:f>Ergebnisse!$B$6:$B$11</c:f>
              <c:numCache>
                <c:formatCode>0.00</c:formatCode>
                <c:ptCount val="6"/>
                <c:pt idx="0">
                  <c:v>0.47401250997490774</c:v>
                </c:pt>
                <c:pt idx="1">
                  <c:v>0.98075751278184142</c:v>
                </c:pt>
                <c:pt idx="2">
                  <c:v>1.9592622206583101</c:v>
                </c:pt>
                <c:pt idx="3">
                  <c:v>2.926560270980509</c:v>
                </c:pt>
                <c:pt idx="4">
                  <c:v>3.9145108284323844</c:v>
                </c:pt>
                <c:pt idx="5">
                  <c:v>4.8925987519182481</c:v>
                </c:pt>
              </c:numCache>
            </c:numRef>
          </c:xVal>
          <c:yVal>
            <c:numRef>
              <c:f>Ergebnisse!$D$6:$D$11</c:f>
              <c:numCache>
                <c:formatCode>0.00</c:formatCode>
                <c:ptCount val="6"/>
                <c:pt idx="0">
                  <c:v>1.7647058823529412E-2</c:v>
                </c:pt>
                <c:pt idx="1">
                  <c:v>9.4117647058823528E-2</c:v>
                </c:pt>
                <c:pt idx="2">
                  <c:v>0.41764705882352943</c:v>
                </c:pt>
                <c:pt idx="3">
                  <c:v>0.92941176470588238</c:v>
                </c:pt>
                <c:pt idx="4">
                  <c:v>1.6823529411764706</c:v>
                </c:pt>
                <c:pt idx="5">
                  <c:v>2.7176470588235295</c:v>
                </c:pt>
              </c:numCache>
            </c:numRef>
          </c:yVal>
          <c:smooth val="0"/>
        </c:ser>
        <c:ser>
          <c:idx val="1"/>
          <c:order val="1"/>
          <c:tx>
            <c:v>B10</c:v>
          </c:tx>
          <c:xVal>
            <c:numRef>
              <c:f>Ergebnisse!$B$15:$B$20</c:f>
              <c:numCache>
                <c:formatCode>0.00</c:formatCode>
                <c:ptCount val="6"/>
                <c:pt idx="0">
                  <c:v>0.49012767679985447</c:v>
                </c:pt>
                <c:pt idx="1">
                  <c:v>0.98446378724488226</c:v>
                </c:pt>
                <c:pt idx="2">
                  <c:v>1.9602729477887104</c:v>
                </c:pt>
                <c:pt idx="3">
                  <c:v>2.9464959964612607</c:v>
                </c:pt>
                <c:pt idx="4">
                  <c:v>3.9525108179167607</c:v>
                </c:pt>
                <c:pt idx="5">
                  <c:v>4.8739683591206138</c:v>
                </c:pt>
              </c:numCache>
            </c:numRef>
          </c:xVal>
          <c:yVal>
            <c:numRef>
              <c:f>Ergebnisse!$D$15:$D$20</c:f>
              <c:numCache>
                <c:formatCode>0.00</c:formatCode>
                <c:ptCount val="6"/>
                <c:pt idx="0">
                  <c:v>2.3529411764705882E-2</c:v>
                </c:pt>
                <c:pt idx="1">
                  <c:v>0.11176470588235295</c:v>
                </c:pt>
                <c:pt idx="2">
                  <c:v>0.45882352941176474</c:v>
                </c:pt>
                <c:pt idx="3">
                  <c:v>1.0529411764705883</c:v>
                </c:pt>
                <c:pt idx="4">
                  <c:v>2</c:v>
                </c:pt>
                <c:pt idx="5">
                  <c:v>3.5941176470588236</c:v>
                </c:pt>
              </c:numCache>
            </c:numRef>
          </c:yVal>
          <c:smooth val="0"/>
        </c:ser>
        <c:ser>
          <c:idx val="4"/>
          <c:order val="2"/>
          <c:tx>
            <c:v>B30</c:v>
          </c:tx>
          <c:xVal>
            <c:numRef>
              <c:f>Ergebnisse!$B$43:$B$55</c:f>
              <c:numCache>
                <c:formatCode>0.00</c:formatCode>
                <c:ptCount val="13"/>
                <c:pt idx="0">
                  <c:v>0.49660093245419107</c:v>
                </c:pt>
                <c:pt idx="1">
                  <c:v>0.98888359593051955</c:v>
                </c:pt>
                <c:pt idx="2">
                  <c:v>1.4647839487465051</c:v>
                </c:pt>
                <c:pt idx="3">
                  <c:v>1.9451119201227594</c:v>
                </c:pt>
                <c:pt idx="4">
                  <c:v>2.4557308446488677</c:v>
                </c:pt>
                <c:pt idx="5">
                  <c:v>2.9447133740679372</c:v>
                </c:pt>
                <c:pt idx="6">
                  <c:v>3.432923658260691</c:v>
                </c:pt>
                <c:pt idx="7">
                  <c:v>3.6791888532307704</c:v>
                </c:pt>
                <c:pt idx="8">
                  <c:v>3.9351364838358189</c:v>
                </c:pt>
                <c:pt idx="9">
                  <c:v>4.1779658426179749</c:v>
                </c:pt>
                <c:pt idx="10">
                  <c:v>4.3922500264776216</c:v>
                </c:pt>
                <c:pt idx="11">
                  <c:v>4.5698189191822722</c:v>
                </c:pt>
                <c:pt idx="12">
                  <c:v>4.6488902550536446</c:v>
                </c:pt>
              </c:numCache>
            </c:numRef>
          </c:xVal>
          <c:yVal>
            <c:numRef>
              <c:f>Ergebnisse!$D$43:$D$55</c:f>
              <c:numCache>
                <c:formatCode>0.00</c:formatCode>
                <c:ptCount val="13"/>
                <c:pt idx="0">
                  <c:v>2.9411764705882356E-2</c:v>
                </c:pt>
                <c:pt idx="1">
                  <c:v>0.12941176470588237</c:v>
                </c:pt>
                <c:pt idx="2">
                  <c:v>0.28823529411764703</c:v>
                </c:pt>
                <c:pt idx="3">
                  <c:v>0.52941176470588236</c:v>
                </c:pt>
                <c:pt idx="4">
                  <c:v>0.83529411764705885</c:v>
                </c:pt>
                <c:pt idx="5">
                  <c:v>1.2117647058823531</c:v>
                </c:pt>
                <c:pt idx="6">
                  <c:v>1.7941176470588234</c:v>
                </c:pt>
                <c:pt idx="7">
                  <c:v>2.1</c:v>
                </c:pt>
                <c:pt idx="8">
                  <c:v>2.4823529411764707</c:v>
                </c:pt>
                <c:pt idx="9">
                  <c:v>3.1294117647058828</c:v>
                </c:pt>
                <c:pt idx="10">
                  <c:v>4.9882352941176471</c:v>
                </c:pt>
                <c:pt idx="11">
                  <c:v>7.1470588235294121</c:v>
                </c:pt>
                <c:pt idx="12">
                  <c:v>9.8470588235294105</c:v>
                </c:pt>
              </c:numCache>
            </c:numRef>
          </c:yVal>
          <c:smooth val="0"/>
        </c:ser>
        <c:ser>
          <c:idx val="6"/>
          <c:order val="3"/>
          <c:tx>
            <c:v>B40</c:v>
          </c:tx>
          <c:xVal>
            <c:numRef>
              <c:f>Ergebnisse!$B$71:$B$79</c:f>
              <c:numCache>
                <c:formatCode>0.00</c:formatCode>
                <c:ptCount val="9"/>
                <c:pt idx="0">
                  <c:v>0.47520908988647553</c:v>
                </c:pt>
                <c:pt idx="1">
                  <c:v>0.98316866738529474</c:v>
                </c:pt>
                <c:pt idx="2">
                  <c:v>1.9771890860662327</c:v>
                </c:pt>
                <c:pt idx="3">
                  <c:v>2.9429949513784979</c:v>
                </c:pt>
                <c:pt idx="4">
                  <c:v>3.4543952196495851</c:v>
                </c:pt>
                <c:pt idx="5">
                  <c:v>3.9388795806444641</c:v>
                </c:pt>
                <c:pt idx="6">
                  <c:v>4.106167902602337</c:v>
                </c:pt>
                <c:pt idx="7">
                  <c:v>4.2799739513897368</c:v>
                </c:pt>
                <c:pt idx="8">
                  <c:v>4.3082174343176902</c:v>
                </c:pt>
              </c:numCache>
            </c:numRef>
          </c:xVal>
          <c:yVal>
            <c:numRef>
              <c:f>Ergebnisse!$D$71:$D$79</c:f>
              <c:numCache>
                <c:formatCode>0.00</c:formatCode>
                <c:ptCount val="9"/>
                <c:pt idx="0">
                  <c:v>4.11764705882353E-2</c:v>
                </c:pt>
                <c:pt idx="1">
                  <c:v>0.15882352941176472</c:v>
                </c:pt>
                <c:pt idx="2">
                  <c:v>0.61176470588235299</c:v>
                </c:pt>
                <c:pt idx="3">
                  <c:v>1.3529411764705881</c:v>
                </c:pt>
                <c:pt idx="4">
                  <c:v>2</c:v>
                </c:pt>
                <c:pt idx="5">
                  <c:v>2.9294117647058826</c:v>
                </c:pt>
                <c:pt idx="6">
                  <c:v>4.6117647058823525</c:v>
                </c:pt>
                <c:pt idx="7">
                  <c:v>7.158823529411765</c:v>
                </c:pt>
                <c:pt idx="8">
                  <c:v>9.5882352941176485</c:v>
                </c:pt>
              </c:numCache>
            </c:numRef>
          </c:yVal>
          <c:smooth val="0"/>
        </c:ser>
        <c:ser>
          <c:idx val="8"/>
          <c:order val="4"/>
          <c:tx>
            <c:v>B60</c:v>
          </c:tx>
          <c:xVal>
            <c:numRef>
              <c:f>Ergebnisse!$B$95:$B$103</c:f>
              <c:numCache>
                <c:formatCode>0.00</c:formatCode>
                <c:ptCount val="9"/>
                <c:pt idx="0">
                  <c:v>0.49751981465393391</c:v>
                </c:pt>
                <c:pt idx="1">
                  <c:v>0.98417675125865534</c:v>
                </c:pt>
                <c:pt idx="2">
                  <c:v>1.9726986537369957</c:v>
                </c:pt>
                <c:pt idx="3">
                  <c:v>2.9525302537759659</c:v>
                </c:pt>
                <c:pt idx="4">
                  <c:v>3.4326694635511603</c:v>
                </c:pt>
                <c:pt idx="5">
                  <c:v>3.7259671708798989</c:v>
                </c:pt>
                <c:pt idx="6">
                  <c:v>3.8237330733228112</c:v>
                </c:pt>
                <c:pt idx="7">
                  <c:v>3.8454588294212364</c:v>
                </c:pt>
                <c:pt idx="8">
                  <c:v>3.878047463568874</c:v>
                </c:pt>
              </c:numCache>
            </c:numRef>
          </c:xVal>
          <c:yVal>
            <c:numRef>
              <c:f>Ergebnisse!$D$95:$D$103</c:f>
              <c:numCache>
                <c:formatCode>0.00</c:formatCode>
                <c:ptCount val="9"/>
                <c:pt idx="0">
                  <c:v>5.8823529411764712E-2</c:v>
                </c:pt>
                <c:pt idx="1">
                  <c:v>0.18823529411764706</c:v>
                </c:pt>
                <c:pt idx="2">
                  <c:v>0.75882352941176479</c:v>
                </c:pt>
                <c:pt idx="3">
                  <c:v>1.8235294117647061</c:v>
                </c:pt>
                <c:pt idx="4">
                  <c:v>2.7176470588235295</c:v>
                </c:pt>
                <c:pt idx="5">
                  <c:v>4.5588235294117645</c:v>
                </c:pt>
                <c:pt idx="6">
                  <c:v>7.0882352941176476</c:v>
                </c:pt>
                <c:pt idx="7">
                  <c:v>9.0117647058823529</c:v>
                </c:pt>
                <c:pt idx="8">
                  <c:v>11.294117647058824</c:v>
                </c:pt>
              </c:numCache>
            </c:numRef>
          </c:yVal>
          <c:smooth val="0"/>
        </c:ser>
        <c:ser>
          <c:idx val="10"/>
          <c:order val="5"/>
          <c:tx>
            <c:v>B80</c:v>
          </c:tx>
          <c:xVal>
            <c:numRef>
              <c:f>Ergebnisse!$B$119:$B$127</c:f>
              <c:numCache>
                <c:formatCode>0.00</c:formatCode>
                <c:ptCount val="9"/>
                <c:pt idx="0">
                  <c:v>0.49317466343424893</c:v>
                </c:pt>
                <c:pt idx="1">
                  <c:v>0.97765902442912789</c:v>
                </c:pt>
                <c:pt idx="2">
                  <c:v>1.9683535025173107</c:v>
                </c:pt>
                <c:pt idx="3">
                  <c:v>2.4637007415614023</c:v>
                </c:pt>
                <c:pt idx="4">
                  <c:v>2.9525302537759659</c:v>
                </c:pt>
                <c:pt idx="5">
                  <c:v>3.34576643915746</c:v>
                </c:pt>
                <c:pt idx="6">
                  <c:v>3.4761209757480103</c:v>
                </c:pt>
                <c:pt idx="7">
                  <c:v>3.497846731846435</c:v>
                </c:pt>
                <c:pt idx="8">
                  <c:v>3.5000193074562778</c:v>
                </c:pt>
              </c:numCache>
            </c:numRef>
          </c:xVal>
          <c:yVal>
            <c:numRef>
              <c:f>Ergebnisse!$D$119:$D$127</c:f>
              <c:numCache>
                <c:formatCode>0.00</c:formatCode>
                <c:ptCount val="9"/>
                <c:pt idx="0">
                  <c:v>8.2352941176470601E-2</c:v>
                </c:pt>
                <c:pt idx="1">
                  <c:v>0.24705882352941178</c:v>
                </c:pt>
                <c:pt idx="2">
                  <c:v>0.9882352941176471</c:v>
                </c:pt>
                <c:pt idx="3">
                  <c:v>1.6176470588235294</c:v>
                </c:pt>
                <c:pt idx="4">
                  <c:v>2.5705882352941178</c:v>
                </c:pt>
                <c:pt idx="5">
                  <c:v>4.4823529411764707</c:v>
                </c:pt>
                <c:pt idx="6">
                  <c:v>6.723529411764706</c:v>
                </c:pt>
                <c:pt idx="7">
                  <c:v>9.235294117647058</c:v>
                </c:pt>
                <c:pt idx="8">
                  <c:v>11.588235294117647</c:v>
                </c:pt>
              </c:numCache>
            </c:numRef>
          </c:yVal>
          <c:smooth val="0"/>
        </c:ser>
        <c:ser>
          <c:idx val="11"/>
          <c:order val="6"/>
          <c:tx>
            <c:v>B100</c:v>
          </c:tx>
          <c:xVal>
            <c:numRef>
              <c:f>Ergebnisse!$B$131:$B$140</c:f>
              <c:numCache>
                <c:formatCode>0.00</c:formatCode>
                <c:ptCount val="10"/>
                <c:pt idx="0">
                  <c:v>0.48898779139762732</c:v>
                </c:pt>
                <c:pt idx="1">
                  <c:v>0.98013924558904952</c:v>
                </c:pt>
                <c:pt idx="2">
                  <c:v>1.9621677280022363</c:v>
                </c:pt>
                <c:pt idx="3">
                  <c:v>2.4608401892624734</c:v>
                </c:pt>
                <c:pt idx="4">
                  <c:v>2.7166808433003342</c:v>
                </c:pt>
                <c:pt idx="5">
                  <c:v>2.9616807916586239</c:v>
                </c:pt>
                <c:pt idx="6">
                  <c:v>3.1134506711726093</c:v>
                </c:pt>
                <c:pt idx="7">
                  <c:v>3.1915037520655161</c:v>
                </c:pt>
                <c:pt idx="8">
                  <c:v>3.2023444577450864</c:v>
                </c:pt>
                <c:pt idx="9">
                  <c:v>3.2023444577450864</c:v>
                </c:pt>
              </c:numCache>
            </c:numRef>
          </c:xVal>
          <c:yVal>
            <c:numRef>
              <c:f>Ergebnisse!$D$131:$D$140</c:f>
              <c:numCache>
                <c:formatCode>0.00</c:formatCode>
                <c:ptCount val="10"/>
                <c:pt idx="0">
                  <c:v>9.4117647058823528E-2</c:v>
                </c:pt>
                <c:pt idx="1">
                  <c:v>0.30588235294117649</c:v>
                </c:pt>
                <c:pt idx="2">
                  <c:v>1.3058823529411767</c:v>
                </c:pt>
                <c:pt idx="3">
                  <c:v>2.3000000000000003</c:v>
                </c:pt>
                <c:pt idx="4">
                  <c:v>2.952941176470588</c:v>
                </c:pt>
                <c:pt idx="5">
                  <c:v>4.0058823529411764</c:v>
                </c:pt>
                <c:pt idx="6">
                  <c:v>5.7823529411764705</c:v>
                </c:pt>
                <c:pt idx="7">
                  <c:v>7.2941176470588243</c:v>
                </c:pt>
                <c:pt idx="8">
                  <c:v>9.3764705882352946</c:v>
                </c:pt>
                <c:pt idx="9">
                  <c:v>11.470588235294118</c:v>
                </c:pt>
              </c:numCache>
            </c:numRef>
          </c:yVal>
          <c:smooth val="0"/>
        </c:ser>
        <c:ser>
          <c:idx val="2"/>
          <c:order val="7"/>
          <c:tx>
            <c:v>B0 RVT</c:v>
          </c:tx>
          <c:xVal>
            <c:numRef>
              <c:f>'RVT vs MUL 18'!$B$4:$B$5</c:f>
              <c:numCache>
                <c:formatCode>General</c:formatCode>
                <c:ptCount val="2"/>
                <c:pt idx="0">
                  <c:v>0.67449999999999999</c:v>
                </c:pt>
                <c:pt idx="1">
                  <c:v>4.5860000000000003</c:v>
                </c:pt>
              </c:numCache>
            </c:numRef>
          </c:xVal>
          <c:yVal>
            <c:numRef>
              <c:f>'RVT vs MUL 18'!$C$4:$C$5</c:f>
              <c:numCache>
                <c:formatCode>General</c:formatCode>
                <c:ptCount val="2"/>
                <c:pt idx="0">
                  <c:v>0.05</c:v>
                </c:pt>
                <c:pt idx="1">
                  <c:v>1.9</c:v>
                </c:pt>
              </c:numCache>
            </c:numRef>
          </c:yVal>
          <c:smooth val="0"/>
        </c:ser>
        <c:ser>
          <c:idx val="3"/>
          <c:order val="8"/>
          <c:tx>
            <c:v>B10 RVT</c:v>
          </c:tx>
          <c:xVal>
            <c:numRef>
              <c:f>'RVT vs MUL 18'!$B$6:$B$13</c:f>
              <c:numCache>
                <c:formatCode>General</c:formatCode>
                <c:ptCount val="8"/>
                <c:pt idx="0">
                  <c:v>0.67449999999999999</c:v>
                </c:pt>
                <c:pt idx="1">
                  <c:v>1.4837</c:v>
                </c:pt>
                <c:pt idx="2">
                  <c:v>2.1579999999999999</c:v>
                </c:pt>
                <c:pt idx="3">
                  <c:v>2.968</c:v>
                </c:pt>
                <c:pt idx="4">
                  <c:v>3.3719999999999999</c:v>
                </c:pt>
                <c:pt idx="5">
                  <c:v>3.7090000000000001</c:v>
                </c:pt>
                <c:pt idx="6">
                  <c:v>4.0469999999999997</c:v>
                </c:pt>
                <c:pt idx="7">
                  <c:v>4.5860000000000003</c:v>
                </c:pt>
              </c:numCache>
            </c:numRef>
          </c:xVal>
          <c:yVal>
            <c:numRef>
              <c:f>'RVT vs MUL 18'!$C$6:$C$13</c:f>
              <c:numCache>
                <c:formatCode>General</c:formatCode>
                <c:ptCount val="8"/>
                <c:pt idx="0">
                  <c:v>7.0000000000000007E-2</c:v>
                </c:pt>
                <c:pt idx="1">
                  <c:v>0.3</c:v>
                </c:pt>
                <c:pt idx="2">
                  <c:v>0.6</c:v>
                </c:pt>
                <c:pt idx="3">
                  <c:v>1.2</c:v>
                </c:pt>
                <c:pt idx="4">
                  <c:v>1.7</c:v>
                </c:pt>
                <c:pt idx="5">
                  <c:v>2.125</c:v>
                </c:pt>
                <c:pt idx="6">
                  <c:v>2.5249999999999999</c:v>
                </c:pt>
                <c:pt idx="7">
                  <c:v>3.15</c:v>
                </c:pt>
              </c:numCache>
            </c:numRef>
          </c:yVal>
          <c:smooth val="0"/>
        </c:ser>
        <c:ser>
          <c:idx val="5"/>
          <c:order val="9"/>
          <c:tx>
            <c:v>B30 RVT</c:v>
          </c:tx>
          <c:xVal>
            <c:numRef>
              <c:f>'RVT vs MUL 18'!$B$14:$B$23</c:f>
              <c:numCache>
                <c:formatCode>General</c:formatCode>
                <c:ptCount val="10"/>
                <c:pt idx="0">
                  <c:v>0.67400000000000004</c:v>
                </c:pt>
                <c:pt idx="1">
                  <c:v>1.484</c:v>
                </c:pt>
                <c:pt idx="2">
                  <c:v>1.754</c:v>
                </c:pt>
                <c:pt idx="3">
                  <c:v>2.0230000000000001</c:v>
                </c:pt>
                <c:pt idx="4">
                  <c:v>2.1579999999999999</c:v>
                </c:pt>
                <c:pt idx="5">
                  <c:v>2.3610000000000002</c:v>
                </c:pt>
                <c:pt idx="6">
                  <c:v>2.698</c:v>
                </c:pt>
                <c:pt idx="7">
                  <c:v>2.968</c:v>
                </c:pt>
                <c:pt idx="8">
                  <c:v>3.7090000000000001</c:v>
                </c:pt>
                <c:pt idx="9">
                  <c:v>4.0469999999999997</c:v>
                </c:pt>
              </c:numCache>
            </c:numRef>
          </c:xVal>
          <c:yVal>
            <c:numRef>
              <c:f>'RVT vs MUL 18'!$C$14:$C$23</c:f>
              <c:numCache>
                <c:formatCode>General</c:formatCode>
                <c:ptCount val="10"/>
                <c:pt idx="0">
                  <c:v>0.1</c:v>
                </c:pt>
                <c:pt idx="1">
                  <c:v>0.43</c:v>
                </c:pt>
                <c:pt idx="2">
                  <c:v>0.6</c:v>
                </c:pt>
                <c:pt idx="3">
                  <c:v>0.78</c:v>
                </c:pt>
                <c:pt idx="4">
                  <c:v>0.85</c:v>
                </c:pt>
                <c:pt idx="5">
                  <c:v>1</c:v>
                </c:pt>
                <c:pt idx="6">
                  <c:v>1.3</c:v>
                </c:pt>
                <c:pt idx="7">
                  <c:v>1.75</c:v>
                </c:pt>
                <c:pt idx="8">
                  <c:v>3</c:v>
                </c:pt>
                <c:pt idx="9">
                  <c:v>4.5</c:v>
                </c:pt>
              </c:numCache>
            </c:numRef>
          </c:yVal>
          <c:smooth val="0"/>
        </c:ser>
        <c:ser>
          <c:idx val="7"/>
          <c:order val="10"/>
          <c:tx>
            <c:v>B40 RVT</c:v>
          </c:tx>
          <c:xVal>
            <c:numRef>
              <c:f>'RVT vs MUL 18'!$B$24:$B$32</c:f>
              <c:numCache>
                <c:formatCode>General</c:formatCode>
                <c:ptCount val="9"/>
                <c:pt idx="0">
                  <c:v>0.6744</c:v>
                </c:pt>
                <c:pt idx="1">
                  <c:v>1.349</c:v>
                </c:pt>
                <c:pt idx="2">
                  <c:v>1.484</c:v>
                </c:pt>
                <c:pt idx="3">
                  <c:v>1.754</c:v>
                </c:pt>
                <c:pt idx="4">
                  <c:v>2.1579999999999999</c:v>
                </c:pt>
                <c:pt idx="5">
                  <c:v>2.698</c:v>
                </c:pt>
                <c:pt idx="6">
                  <c:v>2.968</c:v>
                </c:pt>
                <c:pt idx="7">
                  <c:v>3.3719999999999999</c:v>
                </c:pt>
                <c:pt idx="8">
                  <c:v>3.7090000000000001</c:v>
                </c:pt>
              </c:numCache>
            </c:numRef>
          </c:xVal>
          <c:yVal>
            <c:numRef>
              <c:f>'RVT vs MUL 18'!$C$24:$C$32</c:f>
              <c:numCache>
                <c:formatCode>General</c:formatCode>
                <c:ptCount val="9"/>
                <c:pt idx="0">
                  <c:v>0.15</c:v>
                </c:pt>
                <c:pt idx="1">
                  <c:v>0.48</c:v>
                </c:pt>
                <c:pt idx="2">
                  <c:v>0.55000000000000004</c:v>
                </c:pt>
                <c:pt idx="3">
                  <c:v>0.7</c:v>
                </c:pt>
                <c:pt idx="4">
                  <c:v>1</c:v>
                </c:pt>
                <c:pt idx="5">
                  <c:v>1.54</c:v>
                </c:pt>
                <c:pt idx="6">
                  <c:v>2</c:v>
                </c:pt>
                <c:pt idx="7">
                  <c:v>3</c:v>
                </c:pt>
                <c:pt idx="8">
                  <c:v>4.5</c:v>
                </c:pt>
              </c:numCache>
            </c:numRef>
          </c:yVal>
          <c:smooth val="0"/>
        </c:ser>
        <c:ser>
          <c:idx val="9"/>
          <c:order val="11"/>
          <c:tx>
            <c:v>B60 RVT</c:v>
          </c:tx>
          <c:xVal>
            <c:numRef>
              <c:f>'RVT vs MUL 18'!$B$33:$B$40</c:f>
              <c:numCache>
                <c:formatCode>General</c:formatCode>
                <c:ptCount val="8"/>
                <c:pt idx="0">
                  <c:v>0.67400000000000004</c:v>
                </c:pt>
                <c:pt idx="1">
                  <c:v>1.349</c:v>
                </c:pt>
                <c:pt idx="2">
                  <c:v>1.754</c:v>
                </c:pt>
                <c:pt idx="3">
                  <c:v>2.1579999999999999</c:v>
                </c:pt>
                <c:pt idx="4">
                  <c:v>2.698</c:v>
                </c:pt>
                <c:pt idx="5">
                  <c:v>2.968</c:v>
                </c:pt>
                <c:pt idx="6">
                  <c:v>3.3719999999999999</c:v>
                </c:pt>
                <c:pt idx="7">
                  <c:v>3.7090000000000001</c:v>
                </c:pt>
              </c:numCache>
            </c:numRef>
          </c:xVal>
          <c:yVal>
            <c:numRef>
              <c:f>'RVT vs MUL 18'!$C$33:$C$40</c:f>
              <c:numCache>
                <c:formatCode>General</c:formatCode>
                <c:ptCount val="8"/>
                <c:pt idx="0">
                  <c:v>0.23</c:v>
                </c:pt>
                <c:pt idx="1">
                  <c:v>0.6</c:v>
                </c:pt>
                <c:pt idx="2">
                  <c:v>0.86</c:v>
                </c:pt>
                <c:pt idx="3">
                  <c:v>1.2</c:v>
                </c:pt>
                <c:pt idx="4">
                  <c:v>1.83</c:v>
                </c:pt>
                <c:pt idx="5">
                  <c:v>2.5</c:v>
                </c:pt>
                <c:pt idx="6">
                  <c:v>4</c:v>
                </c:pt>
                <c:pt idx="7">
                  <c:v>6</c:v>
                </c:pt>
              </c:numCache>
            </c:numRef>
          </c:yVal>
          <c:smooth val="0"/>
        </c:ser>
        <c:ser>
          <c:idx val="12"/>
          <c:order val="12"/>
          <c:tx>
            <c:v>B80 RVT</c:v>
          </c:tx>
          <c:xVal>
            <c:numRef>
              <c:f>'RVT vs MUL 18'!$B$41:$B$49</c:f>
              <c:numCache>
                <c:formatCode>General</c:formatCode>
                <c:ptCount val="9"/>
                <c:pt idx="0">
                  <c:v>0.67400000000000004</c:v>
                </c:pt>
                <c:pt idx="1">
                  <c:v>0.94399999999999995</c:v>
                </c:pt>
                <c:pt idx="2">
                  <c:v>1.349</c:v>
                </c:pt>
                <c:pt idx="3">
                  <c:v>1.754</c:v>
                </c:pt>
                <c:pt idx="4">
                  <c:v>2.1579999999999999</c:v>
                </c:pt>
                <c:pt idx="5">
                  <c:v>2.698</c:v>
                </c:pt>
                <c:pt idx="6">
                  <c:v>2.968</c:v>
                </c:pt>
                <c:pt idx="7">
                  <c:v>3.2</c:v>
                </c:pt>
                <c:pt idx="8">
                  <c:v>3.3719999999999999</c:v>
                </c:pt>
              </c:numCache>
            </c:numRef>
          </c:xVal>
          <c:yVal>
            <c:numRef>
              <c:f>'RVT vs MUL 18'!$C$41:$C$49</c:f>
              <c:numCache>
                <c:formatCode>General</c:formatCode>
                <c:ptCount val="9"/>
                <c:pt idx="0">
                  <c:v>0.3</c:v>
                </c:pt>
                <c:pt idx="1">
                  <c:v>0.5</c:v>
                </c:pt>
                <c:pt idx="2">
                  <c:v>0.75</c:v>
                </c:pt>
                <c:pt idx="3">
                  <c:v>1.1000000000000001</c:v>
                </c:pt>
                <c:pt idx="4">
                  <c:v>1.55</c:v>
                </c:pt>
                <c:pt idx="5">
                  <c:v>2.35</c:v>
                </c:pt>
                <c:pt idx="6">
                  <c:v>3.25</c:v>
                </c:pt>
                <c:pt idx="7">
                  <c:v>4.5</c:v>
                </c:pt>
                <c:pt idx="8">
                  <c:v>7</c:v>
                </c:pt>
              </c:numCache>
            </c:numRef>
          </c:yVal>
          <c:smooth val="0"/>
        </c:ser>
        <c:ser>
          <c:idx val="13"/>
          <c:order val="13"/>
          <c:tx>
            <c:v>B100 RVT</c:v>
          </c:tx>
          <c:xVal>
            <c:numRef>
              <c:f>'RVT vs MUL 18'!$B$50:$B$59</c:f>
              <c:numCache>
                <c:formatCode>General</c:formatCode>
                <c:ptCount val="10"/>
                <c:pt idx="0">
                  <c:v>0.67445316319267978</c:v>
                </c:pt>
                <c:pt idx="1">
                  <c:v>0.9442344284697517</c:v>
                </c:pt>
                <c:pt idx="2">
                  <c:v>1.3489063263853596</c:v>
                </c:pt>
                <c:pt idx="3">
                  <c:v>1.7535782243009674</c:v>
                </c:pt>
                <c:pt idx="4">
                  <c:v>2.0233594895780391</c:v>
                </c:pt>
                <c:pt idx="5">
                  <c:v>2.1582501222165753</c:v>
                </c:pt>
                <c:pt idx="6">
                  <c:v>2.3605860711743794</c:v>
                </c:pt>
                <c:pt idx="7">
                  <c:v>2.6978126527707191</c:v>
                </c:pt>
                <c:pt idx="8">
                  <c:v>2.967593918047791</c:v>
                </c:pt>
                <c:pt idx="9">
                  <c:v>3.2</c:v>
                </c:pt>
              </c:numCache>
            </c:numRef>
          </c:xVal>
          <c:yVal>
            <c:numRef>
              <c:f>'RVT vs MUL 18'!$C$50:$C$59</c:f>
              <c:numCache>
                <c:formatCode>General</c:formatCode>
                <c:ptCount val="10"/>
                <c:pt idx="0">
                  <c:v>0.38</c:v>
                </c:pt>
                <c:pt idx="1">
                  <c:v>0.6</c:v>
                </c:pt>
                <c:pt idx="2">
                  <c:v>1</c:v>
                </c:pt>
                <c:pt idx="3">
                  <c:v>1.5</c:v>
                </c:pt>
                <c:pt idx="4">
                  <c:v>1.9</c:v>
                </c:pt>
                <c:pt idx="5">
                  <c:v>2.15</c:v>
                </c:pt>
                <c:pt idx="6">
                  <c:v>2.65</c:v>
                </c:pt>
                <c:pt idx="7">
                  <c:v>4.3499999999999996</c:v>
                </c:pt>
                <c:pt idx="8">
                  <c:v>6.5</c:v>
                </c:pt>
                <c:pt idx="9">
                  <c:v>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7020160"/>
        <c:axId val="117022080"/>
      </c:scatterChart>
      <c:valAx>
        <c:axId val="117020160"/>
        <c:scaling>
          <c:logBase val="10"/>
          <c:orientation val="minMax"/>
          <c:max val="5"/>
          <c:min val="0.2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sz="1400"/>
                  <a:t>F-Faktor [Pa</a:t>
                </a:r>
                <a:r>
                  <a:rPr lang="en-US" sz="1400" baseline="30000"/>
                  <a:t>0,5</a:t>
                </a:r>
                <a:r>
                  <a:rPr lang="en-US" sz="1400"/>
                  <a:t>]</a:t>
                </a:r>
              </a:p>
            </c:rich>
          </c:tx>
          <c:layout>
            <c:manualLayout>
              <c:xMode val="edge"/>
              <c:yMode val="edge"/>
              <c:x val="0.43313762268550177"/>
              <c:y val="0.95865949056531397"/>
            </c:manualLayout>
          </c:layout>
          <c:overlay val="0"/>
        </c:title>
        <c:numFmt formatCode="0.00" sourceLinked="1"/>
        <c:majorTickMark val="out"/>
        <c:minorTickMark val="none"/>
        <c:tickLblPos val="nextTo"/>
        <c:crossAx val="117022080"/>
        <c:crossesAt val="1.000000000000006E-5"/>
        <c:crossBetween val="midCat"/>
      </c:valAx>
      <c:valAx>
        <c:axId val="117022080"/>
        <c:scaling>
          <c:logBase val="10"/>
          <c:orientation val="minMax"/>
          <c:max val="15"/>
        </c:scaling>
        <c:delete val="0"/>
        <c:axPos val="l"/>
        <c:majorGridlines>
          <c:spPr>
            <a:ln>
              <a:solidFill>
                <a:schemeClr val="tx1"/>
              </a:solidFill>
            </a:ln>
          </c:spPr>
        </c:majorGridlines>
        <c:min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l-GR" sz="1400" b="1" i="0" u="none" strike="noStrike" baseline="0"/>
                  <a:t>Δ</a:t>
                </a:r>
                <a:r>
                  <a:rPr lang="de-AT" sz="1400" b="1" i="0" u="none" strike="noStrike" baseline="0"/>
                  <a:t>p/H [mbar/m] </a:t>
                </a:r>
                <a:endParaRPr lang="de-AT" sz="1400"/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crossAx val="117020160"/>
        <c:crossesAt val="1.000000000000006E-5"/>
        <c:crossBetween val="midCat"/>
      </c:valAx>
    </c:plotArea>
    <c:legend>
      <c:legendPos val="r"/>
      <c:overlay val="0"/>
    </c:legend>
    <c:plotVisOnly val="1"/>
    <c:dispBlanksAs val="gap"/>
    <c:showDLblsOverMax val="0"/>
  </c:chart>
  <c:spPr>
    <a:ln>
      <a:solidFill>
        <a:sysClr val="windowText" lastClr="000000"/>
      </a:solidFill>
    </a:ln>
  </c:sp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A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2014 vs 2018 vs RVT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8.5126752708223355E-2"/>
          <c:y val="9.3673598712070302E-2"/>
          <c:w val="0.81625902297492614"/>
          <c:h val="0.78538875544308995"/>
        </c:manualLayout>
      </c:layout>
      <c:scatterChart>
        <c:scatterStyle val="lineMarker"/>
        <c:varyColors val="0"/>
        <c:ser>
          <c:idx val="0"/>
          <c:order val="0"/>
          <c:tx>
            <c:v>B0</c:v>
          </c:tx>
          <c:spPr>
            <a:ln>
              <a:solidFill>
                <a:srgbClr val="FF0000"/>
              </a:solidFill>
            </a:ln>
          </c:spPr>
          <c:marker>
            <c:spPr>
              <a:solidFill>
                <a:srgbClr val="FF0000"/>
              </a:solidFill>
            </c:spPr>
          </c:marker>
          <c:xVal>
            <c:numRef>
              <c:f>Ergebnisse!$B$6:$B$11</c:f>
              <c:numCache>
                <c:formatCode>0.00</c:formatCode>
                <c:ptCount val="6"/>
                <c:pt idx="0">
                  <c:v>0.47401250997490774</c:v>
                </c:pt>
                <c:pt idx="1">
                  <c:v>0.98075751278184142</c:v>
                </c:pt>
                <c:pt idx="2">
                  <c:v>1.9592622206583101</c:v>
                </c:pt>
                <c:pt idx="3">
                  <c:v>2.926560270980509</c:v>
                </c:pt>
                <c:pt idx="4">
                  <c:v>3.9145108284323844</c:v>
                </c:pt>
                <c:pt idx="5">
                  <c:v>4.8925987519182481</c:v>
                </c:pt>
              </c:numCache>
            </c:numRef>
          </c:xVal>
          <c:yVal>
            <c:numRef>
              <c:f>Ergebnisse!$D$6:$D$11</c:f>
              <c:numCache>
                <c:formatCode>0.00</c:formatCode>
                <c:ptCount val="6"/>
                <c:pt idx="0">
                  <c:v>1.7647058823529412E-2</c:v>
                </c:pt>
                <c:pt idx="1">
                  <c:v>9.4117647058823528E-2</c:v>
                </c:pt>
                <c:pt idx="2">
                  <c:v>0.41764705882352943</c:v>
                </c:pt>
                <c:pt idx="3">
                  <c:v>0.92941176470588238</c:v>
                </c:pt>
                <c:pt idx="4">
                  <c:v>1.6823529411764706</c:v>
                </c:pt>
                <c:pt idx="5">
                  <c:v>2.7176470588235295</c:v>
                </c:pt>
              </c:numCache>
            </c:numRef>
          </c:yVal>
          <c:smooth val="0"/>
        </c:ser>
        <c:ser>
          <c:idx val="8"/>
          <c:order val="1"/>
          <c:tx>
            <c:v>B60</c:v>
          </c:tx>
          <c:spPr>
            <a:ln>
              <a:solidFill>
                <a:srgbClr val="FF0000"/>
              </a:solidFill>
            </a:ln>
          </c:spPr>
          <c:marker>
            <c:spPr>
              <a:solidFill>
                <a:srgbClr val="FF0000"/>
              </a:solidFill>
            </c:spPr>
          </c:marker>
          <c:xVal>
            <c:numRef>
              <c:f>Ergebnisse!$B$95:$B$103</c:f>
              <c:numCache>
                <c:formatCode>0.00</c:formatCode>
                <c:ptCount val="9"/>
                <c:pt idx="0">
                  <c:v>0.49751981465393391</c:v>
                </c:pt>
                <c:pt idx="1">
                  <c:v>0.98417675125865534</c:v>
                </c:pt>
                <c:pt idx="2">
                  <c:v>1.9726986537369957</c:v>
                </c:pt>
                <c:pt idx="3">
                  <c:v>2.9525302537759659</c:v>
                </c:pt>
                <c:pt idx="4">
                  <c:v>3.4326694635511603</c:v>
                </c:pt>
                <c:pt idx="5">
                  <c:v>3.7259671708798989</c:v>
                </c:pt>
                <c:pt idx="6">
                  <c:v>3.8237330733228112</c:v>
                </c:pt>
                <c:pt idx="7">
                  <c:v>3.8454588294212364</c:v>
                </c:pt>
                <c:pt idx="8">
                  <c:v>3.878047463568874</c:v>
                </c:pt>
              </c:numCache>
            </c:numRef>
          </c:xVal>
          <c:yVal>
            <c:numRef>
              <c:f>Ergebnisse!$D$95:$D$103</c:f>
              <c:numCache>
                <c:formatCode>0.00</c:formatCode>
                <c:ptCount val="9"/>
                <c:pt idx="0">
                  <c:v>5.8823529411764712E-2</c:v>
                </c:pt>
                <c:pt idx="1">
                  <c:v>0.18823529411764706</c:v>
                </c:pt>
                <c:pt idx="2">
                  <c:v>0.75882352941176479</c:v>
                </c:pt>
                <c:pt idx="3">
                  <c:v>1.8235294117647061</c:v>
                </c:pt>
                <c:pt idx="4">
                  <c:v>2.7176470588235295</c:v>
                </c:pt>
                <c:pt idx="5">
                  <c:v>4.5588235294117645</c:v>
                </c:pt>
                <c:pt idx="6">
                  <c:v>7.0882352941176476</c:v>
                </c:pt>
                <c:pt idx="7">
                  <c:v>9.0117647058823529</c:v>
                </c:pt>
                <c:pt idx="8">
                  <c:v>11.294117647058824</c:v>
                </c:pt>
              </c:numCache>
            </c:numRef>
          </c:yVal>
          <c:smooth val="0"/>
        </c:ser>
        <c:ser>
          <c:idx val="11"/>
          <c:order val="2"/>
          <c:tx>
            <c:v>B100</c:v>
          </c:tx>
          <c:spPr>
            <a:ln>
              <a:solidFill>
                <a:srgbClr val="FF0000"/>
              </a:solidFill>
            </a:ln>
          </c:spPr>
          <c:marker>
            <c:spPr>
              <a:solidFill>
                <a:srgbClr val="FF0000"/>
              </a:solidFill>
            </c:spPr>
          </c:marker>
          <c:xVal>
            <c:numRef>
              <c:f>Ergebnisse!$B$131:$B$140</c:f>
              <c:numCache>
                <c:formatCode>0.00</c:formatCode>
                <c:ptCount val="10"/>
                <c:pt idx="0">
                  <c:v>0.48898779139762732</c:v>
                </c:pt>
                <c:pt idx="1">
                  <c:v>0.98013924558904952</c:v>
                </c:pt>
                <c:pt idx="2">
                  <c:v>1.9621677280022363</c:v>
                </c:pt>
                <c:pt idx="3">
                  <c:v>2.4608401892624734</c:v>
                </c:pt>
                <c:pt idx="4">
                  <c:v>2.7166808433003342</c:v>
                </c:pt>
                <c:pt idx="5">
                  <c:v>2.9616807916586239</c:v>
                </c:pt>
                <c:pt idx="6">
                  <c:v>3.1134506711726093</c:v>
                </c:pt>
                <c:pt idx="7">
                  <c:v>3.1915037520655161</c:v>
                </c:pt>
                <c:pt idx="8">
                  <c:v>3.2023444577450864</c:v>
                </c:pt>
                <c:pt idx="9">
                  <c:v>3.2023444577450864</c:v>
                </c:pt>
              </c:numCache>
            </c:numRef>
          </c:xVal>
          <c:yVal>
            <c:numRef>
              <c:f>Ergebnisse!$D$131:$D$140</c:f>
              <c:numCache>
                <c:formatCode>0.00</c:formatCode>
                <c:ptCount val="10"/>
                <c:pt idx="0">
                  <c:v>9.4117647058823528E-2</c:v>
                </c:pt>
                <c:pt idx="1">
                  <c:v>0.30588235294117649</c:v>
                </c:pt>
                <c:pt idx="2">
                  <c:v>1.3058823529411767</c:v>
                </c:pt>
                <c:pt idx="3">
                  <c:v>2.3000000000000003</c:v>
                </c:pt>
                <c:pt idx="4">
                  <c:v>2.952941176470588</c:v>
                </c:pt>
                <c:pt idx="5">
                  <c:v>4.0058823529411764</c:v>
                </c:pt>
                <c:pt idx="6">
                  <c:v>5.7823529411764705</c:v>
                </c:pt>
                <c:pt idx="7">
                  <c:v>7.2941176470588243</c:v>
                </c:pt>
                <c:pt idx="8">
                  <c:v>9.3764705882352946</c:v>
                </c:pt>
                <c:pt idx="9">
                  <c:v>11.470588235294118</c:v>
                </c:pt>
              </c:numCache>
            </c:numRef>
          </c:yVal>
          <c:smooth val="0"/>
        </c:ser>
        <c:ser>
          <c:idx val="2"/>
          <c:order val="3"/>
          <c:tx>
            <c:v>B0 RVT</c:v>
          </c:tx>
          <c:spPr>
            <a:ln>
              <a:solidFill>
                <a:sysClr val="windowText" lastClr="000000"/>
              </a:solidFill>
            </a:ln>
          </c:spPr>
          <c:marker>
            <c:spPr>
              <a:solidFill>
                <a:sysClr val="windowText" lastClr="000000"/>
              </a:solidFill>
            </c:spPr>
          </c:marker>
          <c:xVal>
            <c:numRef>
              <c:f>'RVT vs MUL 18'!$B$4:$B$5</c:f>
              <c:numCache>
                <c:formatCode>General</c:formatCode>
                <c:ptCount val="2"/>
                <c:pt idx="0">
                  <c:v>0.67449999999999999</c:v>
                </c:pt>
                <c:pt idx="1">
                  <c:v>4.5860000000000003</c:v>
                </c:pt>
              </c:numCache>
            </c:numRef>
          </c:xVal>
          <c:yVal>
            <c:numRef>
              <c:f>'RVT vs MUL 18'!$C$4:$C$5</c:f>
              <c:numCache>
                <c:formatCode>General</c:formatCode>
                <c:ptCount val="2"/>
                <c:pt idx="0">
                  <c:v>0.05</c:v>
                </c:pt>
                <c:pt idx="1">
                  <c:v>1.9</c:v>
                </c:pt>
              </c:numCache>
            </c:numRef>
          </c:yVal>
          <c:smooth val="0"/>
        </c:ser>
        <c:ser>
          <c:idx val="9"/>
          <c:order val="4"/>
          <c:tx>
            <c:v>B60 RVT</c:v>
          </c:tx>
          <c:spPr>
            <a:ln>
              <a:solidFill>
                <a:sysClr val="windowText" lastClr="000000"/>
              </a:solidFill>
            </a:ln>
          </c:spPr>
          <c:marker>
            <c:spPr>
              <a:solidFill>
                <a:sysClr val="windowText" lastClr="000000"/>
              </a:solidFill>
            </c:spPr>
          </c:marker>
          <c:xVal>
            <c:numRef>
              <c:f>'RVT vs MUL 18'!$B$33:$B$40</c:f>
              <c:numCache>
                <c:formatCode>General</c:formatCode>
                <c:ptCount val="8"/>
                <c:pt idx="0">
                  <c:v>0.67400000000000004</c:v>
                </c:pt>
                <c:pt idx="1">
                  <c:v>1.349</c:v>
                </c:pt>
                <c:pt idx="2">
                  <c:v>1.754</c:v>
                </c:pt>
                <c:pt idx="3">
                  <c:v>2.1579999999999999</c:v>
                </c:pt>
                <c:pt idx="4">
                  <c:v>2.698</c:v>
                </c:pt>
                <c:pt idx="5">
                  <c:v>2.968</c:v>
                </c:pt>
                <c:pt idx="6">
                  <c:v>3.3719999999999999</c:v>
                </c:pt>
                <c:pt idx="7">
                  <c:v>3.7090000000000001</c:v>
                </c:pt>
              </c:numCache>
            </c:numRef>
          </c:xVal>
          <c:yVal>
            <c:numRef>
              <c:f>'RVT vs MUL 18'!$C$33:$C$40</c:f>
              <c:numCache>
                <c:formatCode>General</c:formatCode>
                <c:ptCount val="8"/>
                <c:pt idx="0">
                  <c:v>0.23</c:v>
                </c:pt>
                <c:pt idx="1">
                  <c:v>0.6</c:v>
                </c:pt>
                <c:pt idx="2">
                  <c:v>0.86</c:v>
                </c:pt>
                <c:pt idx="3">
                  <c:v>1.2</c:v>
                </c:pt>
                <c:pt idx="4">
                  <c:v>1.83</c:v>
                </c:pt>
                <c:pt idx="5">
                  <c:v>2.5</c:v>
                </c:pt>
                <c:pt idx="6">
                  <c:v>4</c:v>
                </c:pt>
                <c:pt idx="7">
                  <c:v>6</c:v>
                </c:pt>
              </c:numCache>
            </c:numRef>
          </c:yVal>
          <c:smooth val="0"/>
        </c:ser>
        <c:ser>
          <c:idx val="13"/>
          <c:order val="5"/>
          <c:tx>
            <c:v>B100 RVT</c:v>
          </c:tx>
          <c:spPr>
            <a:ln>
              <a:solidFill>
                <a:schemeClr val="tx1"/>
              </a:solidFill>
            </a:ln>
          </c:spPr>
          <c:marker>
            <c:spPr>
              <a:solidFill>
                <a:schemeClr val="tx1"/>
              </a:solidFill>
            </c:spPr>
          </c:marker>
          <c:xVal>
            <c:numRef>
              <c:f>'RVT vs MUL 18'!$B$50:$B$59</c:f>
              <c:numCache>
                <c:formatCode>General</c:formatCode>
                <c:ptCount val="10"/>
                <c:pt idx="0">
                  <c:v>0.67445316319267978</c:v>
                </c:pt>
                <c:pt idx="1">
                  <c:v>0.9442344284697517</c:v>
                </c:pt>
                <c:pt idx="2">
                  <c:v>1.3489063263853596</c:v>
                </c:pt>
                <c:pt idx="3">
                  <c:v>1.7535782243009674</c:v>
                </c:pt>
                <c:pt idx="4">
                  <c:v>2.0233594895780391</c:v>
                </c:pt>
                <c:pt idx="5">
                  <c:v>2.1582501222165753</c:v>
                </c:pt>
                <c:pt idx="6">
                  <c:v>2.3605860711743794</c:v>
                </c:pt>
                <c:pt idx="7">
                  <c:v>2.6978126527707191</c:v>
                </c:pt>
                <c:pt idx="8">
                  <c:v>2.967593918047791</c:v>
                </c:pt>
                <c:pt idx="9">
                  <c:v>3.2</c:v>
                </c:pt>
              </c:numCache>
            </c:numRef>
          </c:xVal>
          <c:yVal>
            <c:numRef>
              <c:f>'RVT vs MUL 18'!$C$50:$C$59</c:f>
              <c:numCache>
                <c:formatCode>General</c:formatCode>
                <c:ptCount val="10"/>
                <c:pt idx="0">
                  <c:v>0.38</c:v>
                </c:pt>
                <c:pt idx="1">
                  <c:v>0.6</c:v>
                </c:pt>
                <c:pt idx="2">
                  <c:v>1</c:v>
                </c:pt>
                <c:pt idx="3">
                  <c:v>1.5</c:v>
                </c:pt>
                <c:pt idx="4">
                  <c:v>1.9</c:v>
                </c:pt>
                <c:pt idx="5">
                  <c:v>2.15</c:v>
                </c:pt>
                <c:pt idx="6">
                  <c:v>2.65</c:v>
                </c:pt>
                <c:pt idx="7">
                  <c:v>4.3499999999999996</c:v>
                </c:pt>
                <c:pt idx="8">
                  <c:v>6.5</c:v>
                </c:pt>
                <c:pt idx="9">
                  <c:v>9</c:v>
                </c:pt>
              </c:numCache>
            </c:numRef>
          </c:yVal>
          <c:smooth val="0"/>
        </c:ser>
        <c:ser>
          <c:idx val="1"/>
          <c:order val="6"/>
          <c:tx>
            <c:v>B0 2014</c:v>
          </c:tx>
          <c:spPr>
            <a:ln>
              <a:solidFill>
                <a:srgbClr val="00CC66"/>
              </a:solidFill>
            </a:ln>
          </c:spPr>
          <c:marker>
            <c:spPr>
              <a:solidFill>
                <a:srgbClr val="00CC66"/>
              </a:solidFill>
            </c:spPr>
          </c:marker>
          <c:xVal>
            <c:numRef>
              <c:f>'2014 vs 2018 vs  RVT'!$E$5:$E$10</c:f>
              <c:numCache>
                <c:formatCode>0.00</c:formatCode>
                <c:ptCount val="6"/>
                <c:pt idx="0">
                  <c:v>0.85935350279979039</c:v>
                </c:pt>
                <c:pt idx="1">
                  <c:v>1.8738597423363519</c:v>
                </c:pt>
                <c:pt idx="2">
                  <c:v>2.8733431206716733</c:v>
                </c:pt>
                <c:pt idx="3">
                  <c:v>3.8934777553761251</c:v>
                </c:pt>
                <c:pt idx="4">
                  <c:v>4.8649446329220938</c:v>
                </c:pt>
                <c:pt idx="5">
                  <c:v>5.8015648122231491</c:v>
                </c:pt>
              </c:numCache>
            </c:numRef>
          </c:xVal>
          <c:yVal>
            <c:numRef>
              <c:f>'2014 vs 2018 vs  RVT'!$F$5:$F$10</c:f>
              <c:numCache>
                <c:formatCode>0.00</c:formatCode>
                <c:ptCount val="6"/>
                <c:pt idx="0">
                  <c:v>8.2352941176470601E-2</c:v>
                </c:pt>
                <c:pt idx="1">
                  <c:v>0.40588235294117647</c:v>
                </c:pt>
                <c:pt idx="2">
                  <c:v>0.89411764705882357</c:v>
                </c:pt>
                <c:pt idx="3">
                  <c:v>1.5764705882352943</c:v>
                </c:pt>
                <c:pt idx="4">
                  <c:v>2.4352941176470586</c:v>
                </c:pt>
                <c:pt idx="5">
                  <c:v>3.3941176470588235</c:v>
                </c:pt>
              </c:numCache>
            </c:numRef>
          </c:yVal>
          <c:smooth val="0"/>
        </c:ser>
        <c:ser>
          <c:idx val="4"/>
          <c:order val="7"/>
          <c:tx>
            <c:v>B100 2014</c:v>
          </c:tx>
          <c:spPr>
            <a:ln>
              <a:solidFill>
                <a:srgbClr val="00CC66"/>
              </a:solidFill>
            </a:ln>
          </c:spPr>
          <c:marker>
            <c:spPr>
              <a:solidFill>
                <a:srgbClr val="00CC66"/>
              </a:solidFill>
            </c:spPr>
          </c:marker>
          <c:xVal>
            <c:numRef>
              <c:f>'2014 vs 2018 vs  RVT'!$E$45:$E$51</c:f>
              <c:numCache>
                <c:formatCode>0.00</c:formatCode>
                <c:ptCount val="7"/>
                <c:pt idx="0">
                  <c:v>0.88149799900185488</c:v>
                </c:pt>
                <c:pt idx="1">
                  <c:v>1.8487344642340535</c:v>
                </c:pt>
                <c:pt idx="2">
                  <c:v>2.298834601520324</c:v>
                </c:pt>
                <c:pt idx="3">
                  <c:v>2.485578275500798</c:v>
                </c:pt>
                <c:pt idx="4">
                  <c:v>2.681647508821984</c:v>
                </c:pt>
                <c:pt idx="5">
                  <c:v>2.8777743211109827</c:v>
                </c:pt>
                <c:pt idx="6">
                  <c:v>3.0810765045812878</c:v>
                </c:pt>
              </c:numCache>
            </c:numRef>
          </c:xVal>
          <c:yVal>
            <c:numRef>
              <c:f>'2014 vs 2018 vs  RVT'!$F$45:$F$51</c:f>
              <c:numCache>
                <c:formatCode>0.00</c:formatCode>
                <c:ptCount val="7"/>
                <c:pt idx="0">
                  <c:v>0.38235294117647062</c:v>
                </c:pt>
                <c:pt idx="1">
                  <c:v>1.5588235294117647</c:v>
                </c:pt>
                <c:pt idx="2">
                  <c:v>2.3117647058823532</c:v>
                </c:pt>
                <c:pt idx="3">
                  <c:v>2.8235294117647061</c:v>
                </c:pt>
                <c:pt idx="4">
                  <c:v>3.4117647058823528</c:v>
                </c:pt>
                <c:pt idx="5">
                  <c:v>4.382352941176471</c:v>
                </c:pt>
                <c:pt idx="6">
                  <c:v>6.7941176470588243</c:v>
                </c:pt>
              </c:numCache>
            </c:numRef>
          </c:yVal>
          <c:smooth val="0"/>
        </c:ser>
        <c:ser>
          <c:idx val="3"/>
          <c:order val="8"/>
          <c:tx>
            <c:v>B60 2014+'2014 vs 2018 vs  RVT</c:v>
          </c:tx>
          <c:spPr>
            <a:ln>
              <a:solidFill>
                <a:srgbClr val="00CC66"/>
              </a:solidFill>
            </a:ln>
          </c:spPr>
          <c:marker>
            <c:spPr>
              <a:solidFill>
                <a:srgbClr val="00CC66"/>
              </a:solidFill>
            </c:spPr>
          </c:marker>
          <c:xVal>
            <c:numRef>
              <c:f>'2014 vs 2018 vs  RVT'!$E$28:$E$36</c:f>
              <c:numCache>
                <c:formatCode>0.00</c:formatCode>
                <c:ptCount val="9"/>
                <c:pt idx="0">
                  <c:v>0.8699873618262346</c:v>
                </c:pt>
                <c:pt idx="1">
                  <c:v>1.8760623056641588</c:v>
                </c:pt>
                <c:pt idx="2">
                  <c:v>2.4845458407561987</c:v>
                </c:pt>
                <c:pt idx="3">
                  <c:v>2.8821372495020823</c:v>
                </c:pt>
                <c:pt idx="4">
                  <c:v>3.0737705721378772</c:v>
                </c:pt>
                <c:pt idx="5">
                  <c:v>3.2893580601031469</c:v>
                </c:pt>
                <c:pt idx="6">
                  <c:v>3.4881776323377842</c:v>
                </c:pt>
                <c:pt idx="7">
                  <c:v>3.6846017880394744</c:v>
                </c:pt>
                <c:pt idx="8">
                  <c:v>3.8920393897075427</c:v>
                </c:pt>
              </c:numCache>
            </c:numRef>
          </c:xVal>
          <c:yVal>
            <c:numRef>
              <c:f>'2014 vs 2018 vs  RVT'!$F$28:$F$36</c:f>
              <c:numCache>
                <c:formatCode>0.00</c:formatCode>
                <c:ptCount val="9"/>
                <c:pt idx="0">
                  <c:v>0.17058823529411765</c:v>
                </c:pt>
                <c:pt idx="1">
                  <c:v>0.74705882352941178</c:v>
                </c:pt>
                <c:pt idx="2">
                  <c:v>1.2705882352941178</c:v>
                </c:pt>
                <c:pt idx="3">
                  <c:v>1.7941176470588234</c:v>
                </c:pt>
                <c:pt idx="4">
                  <c:v>2.0705882352941178</c:v>
                </c:pt>
                <c:pt idx="5">
                  <c:v>2.4352941176470586</c:v>
                </c:pt>
                <c:pt idx="6">
                  <c:v>2.9705882352941178</c:v>
                </c:pt>
                <c:pt idx="7">
                  <c:v>4.6882352941176473</c:v>
                </c:pt>
                <c:pt idx="8">
                  <c:v>7.8352941176470594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2312576"/>
        <c:axId val="102323328"/>
      </c:scatterChart>
      <c:valAx>
        <c:axId val="102312576"/>
        <c:scaling>
          <c:logBase val="10"/>
          <c:orientation val="minMax"/>
          <c:max val="5"/>
          <c:min val="0.2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sz="1400"/>
                  <a:t>F-Faktor [Pa</a:t>
                </a:r>
                <a:r>
                  <a:rPr lang="en-US" sz="1400" baseline="30000"/>
                  <a:t>0,5</a:t>
                </a:r>
                <a:r>
                  <a:rPr lang="en-US" sz="1400"/>
                  <a:t>]</a:t>
                </a:r>
              </a:p>
            </c:rich>
          </c:tx>
          <c:layout>
            <c:manualLayout>
              <c:xMode val="edge"/>
              <c:yMode val="edge"/>
              <c:x val="0.43313762268550177"/>
              <c:y val="0.95865949056531441"/>
            </c:manualLayout>
          </c:layout>
          <c:overlay val="0"/>
        </c:title>
        <c:numFmt formatCode="0.00" sourceLinked="1"/>
        <c:majorTickMark val="out"/>
        <c:minorTickMark val="none"/>
        <c:tickLblPos val="nextTo"/>
        <c:crossAx val="102323328"/>
        <c:crossesAt val="1.0000000000000065E-5"/>
        <c:crossBetween val="midCat"/>
      </c:valAx>
      <c:valAx>
        <c:axId val="102323328"/>
        <c:scaling>
          <c:logBase val="10"/>
          <c:orientation val="minMax"/>
          <c:max val="15"/>
        </c:scaling>
        <c:delete val="0"/>
        <c:axPos val="l"/>
        <c:majorGridlines>
          <c:spPr>
            <a:ln>
              <a:solidFill>
                <a:schemeClr val="tx1"/>
              </a:solidFill>
            </a:ln>
          </c:spPr>
        </c:majorGridlines>
        <c:min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l-GR" sz="1400" b="1" i="0" u="none" strike="noStrike" baseline="0"/>
                  <a:t>Δ</a:t>
                </a:r>
                <a:r>
                  <a:rPr lang="de-AT" sz="1400" b="1" i="0" u="none" strike="noStrike" baseline="0"/>
                  <a:t>p/H [mbar/m] </a:t>
                </a:r>
                <a:endParaRPr lang="de-AT" sz="1400"/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crossAx val="102312576"/>
        <c:crossesAt val="1.0000000000000065E-5"/>
        <c:crossBetween val="midCat"/>
      </c:valAx>
    </c:plotArea>
    <c:legend>
      <c:legendPos val="r"/>
      <c:layout>
        <c:manualLayout>
          <c:xMode val="edge"/>
          <c:yMode val="edge"/>
          <c:x val="0.68317710247433572"/>
          <c:y val="0.48003411550229746"/>
          <c:w val="0.31682289752566661"/>
          <c:h val="0.44070341901299576"/>
        </c:manualLayout>
      </c:layout>
      <c:overlay val="0"/>
    </c:legend>
    <c:plotVisOnly val="1"/>
    <c:dispBlanksAs val="gap"/>
    <c:showDLblsOverMax val="0"/>
  </c:chart>
  <c:spPr>
    <a:ln>
      <a:solidFill>
        <a:sysClr val="windowText" lastClr="000000"/>
      </a:solidFill>
    </a:ln>
  </c:sp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A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de-AT"/>
              <a:t>RVT vs MUL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8.5126752708223355E-2"/>
          <c:y val="9.3673598712070302E-2"/>
          <c:w val="0.81625902297492614"/>
          <c:h val="0.78538875544308995"/>
        </c:manualLayout>
      </c:layout>
      <c:scatterChart>
        <c:scatterStyle val="lineMarker"/>
        <c:varyColors val="0"/>
        <c:ser>
          <c:idx val="4"/>
          <c:order val="0"/>
          <c:tx>
            <c:v>B30</c:v>
          </c:tx>
          <c:spPr>
            <a:ln>
              <a:solidFill>
                <a:srgbClr val="FF0000"/>
              </a:solidFill>
            </a:ln>
          </c:spPr>
          <c:marker>
            <c:spPr>
              <a:solidFill>
                <a:srgbClr val="FF0000"/>
              </a:solidFill>
            </c:spPr>
          </c:marker>
          <c:xVal>
            <c:numRef>
              <c:f>Ergebnisse!$B$43:$B$55</c:f>
              <c:numCache>
                <c:formatCode>0.00</c:formatCode>
                <c:ptCount val="13"/>
                <c:pt idx="0">
                  <c:v>0.49660093245419107</c:v>
                </c:pt>
                <c:pt idx="1">
                  <c:v>0.98888359593051955</c:v>
                </c:pt>
                <c:pt idx="2">
                  <c:v>1.4647839487465051</c:v>
                </c:pt>
                <c:pt idx="3">
                  <c:v>1.9451119201227594</c:v>
                </c:pt>
                <c:pt idx="4">
                  <c:v>2.4557308446488677</c:v>
                </c:pt>
                <c:pt idx="5">
                  <c:v>2.9447133740679372</c:v>
                </c:pt>
                <c:pt idx="6">
                  <c:v>3.432923658260691</c:v>
                </c:pt>
                <c:pt idx="7">
                  <c:v>3.6791888532307704</c:v>
                </c:pt>
                <c:pt idx="8">
                  <c:v>3.9351364838358189</c:v>
                </c:pt>
                <c:pt idx="9">
                  <c:v>4.1779658426179749</c:v>
                </c:pt>
                <c:pt idx="10">
                  <c:v>4.3922500264776216</c:v>
                </c:pt>
                <c:pt idx="11">
                  <c:v>4.5698189191822722</c:v>
                </c:pt>
                <c:pt idx="12">
                  <c:v>4.6488902550536446</c:v>
                </c:pt>
              </c:numCache>
            </c:numRef>
          </c:xVal>
          <c:yVal>
            <c:numRef>
              <c:f>Ergebnisse!$D$43:$D$55</c:f>
              <c:numCache>
                <c:formatCode>0.00</c:formatCode>
                <c:ptCount val="13"/>
                <c:pt idx="0">
                  <c:v>2.9411764705882356E-2</c:v>
                </c:pt>
                <c:pt idx="1">
                  <c:v>0.12941176470588237</c:v>
                </c:pt>
                <c:pt idx="2">
                  <c:v>0.28823529411764703</c:v>
                </c:pt>
                <c:pt idx="3">
                  <c:v>0.52941176470588236</c:v>
                </c:pt>
                <c:pt idx="4">
                  <c:v>0.83529411764705885</c:v>
                </c:pt>
                <c:pt idx="5">
                  <c:v>1.2117647058823531</c:v>
                </c:pt>
                <c:pt idx="6">
                  <c:v>1.7941176470588234</c:v>
                </c:pt>
                <c:pt idx="7">
                  <c:v>2.1</c:v>
                </c:pt>
                <c:pt idx="8">
                  <c:v>2.4823529411764707</c:v>
                </c:pt>
                <c:pt idx="9">
                  <c:v>3.1294117647058828</c:v>
                </c:pt>
                <c:pt idx="10">
                  <c:v>4.9882352941176471</c:v>
                </c:pt>
                <c:pt idx="11">
                  <c:v>7.1470588235294121</c:v>
                </c:pt>
                <c:pt idx="12">
                  <c:v>9.8470588235294105</c:v>
                </c:pt>
              </c:numCache>
            </c:numRef>
          </c:yVal>
          <c:smooth val="0"/>
        </c:ser>
        <c:ser>
          <c:idx val="10"/>
          <c:order val="1"/>
          <c:tx>
            <c:v>B80</c:v>
          </c:tx>
          <c:spPr>
            <a:ln>
              <a:solidFill>
                <a:srgbClr val="FF0000"/>
              </a:solidFill>
            </a:ln>
          </c:spPr>
          <c:marker>
            <c:spPr>
              <a:solidFill>
                <a:srgbClr val="FF0000"/>
              </a:solidFill>
            </c:spPr>
          </c:marker>
          <c:xVal>
            <c:numRef>
              <c:f>Ergebnisse!$B$119:$B$127</c:f>
              <c:numCache>
                <c:formatCode>0.00</c:formatCode>
                <c:ptCount val="9"/>
                <c:pt idx="0">
                  <c:v>0.49317466343424893</c:v>
                </c:pt>
                <c:pt idx="1">
                  <c:v>0.97765902442912789</c:v>
                </c:pt>
                <c:pt idx="2">
                  <c:v>1.9683535025173107</c:v>
                </c:pt>
                <c:pt idx="3">
                  <c:v>2.4637007415614023</c:v>
                </c:pt>
                <c:pt idx="4">
                  <c:v>2.9525302537759659</c:v>
                </c:pt>
                <c:pt idx="5">
                  <c:v>3.34576643915746</c:v>
                </c:pt>
                <c:pt idx="6">
                  <c:v>3.4761209757480103</c:v>
                </c:pt>
                <c:pt idx="7">
                  <c:v>3.497846731846435</c:v>
                </c:pt>
                <c:pt idx="8">
                  <c:v>3.5000193074562778</c:v>
                </c:pt>
              </c:numCache>
            </c:numRef>
          </c:xVal>
          <c:yVal>
            <c:numRef>
              <c:f>Ergebnisse!$D$119:$D$127</c:f>
              <c:numCache>
                <c:formatCode>0.00</c:formatCode>
                <c:ptCount val="9"/>
                <c:pt idx="0">
                  <c:v>8.2352941176470601E-2</c:v>
                </c:pt>
                <c:pt idx="1">
                  <c:v>0.24705882352941178</c:v>
                </c:pt>
                <c:pt idx="2">
                  <c:v>0.9882352941176471</c:v>
                </c:pt>
                <c:pt idx="3">
                  <c:v>1.6176470588235294</c:v>
                </c:pt>
                <c:pt idx="4">
                  <c:v>2.5705882352941178</c:v>
                </c:pt>
                <c:pt idx="5">
                  <c:v>4.4823529411764707</c:v>
                </c:pt>
                <c:pt idx="6">
                  <c:v>6.723529411764706</c:v>
                </c:pt>
                <c:pt idx="7">
                  <c:v>9.235294117647058</c:v>
                </c:pt>
                <c:pt idx="8">
                  <c:v>11.588235294117647</c:v>
                </c:pt>
              </c:numCache>
            </c:numRef>
          </c:yVal>
          <c:smooth val="0"/>
        </c:ser>
        <c:ser>
          <c:idx val="5"/>
          <c:order val="2"/>
          <c:tx>
            <c:v>B30 RVT</c:v>
          </c:tx>
          <c:spPr>
            <a:ln>
              <a:solidFill>
                <a:schemeClr val="tx1"/>
              </a:solidFill>
            </a:ln>
          </c:spPr>
          <c:marker>
            <c:spPr>
              <a:solidFill>
                <a:schemeClr val="tx1"/>
              </a:solidFill>
            </c:spPr>
          </c:marker>
          <c:xVal>
            <c:numRef>
              <c:f>'RVT vs MUL 18'!$B$14:$B$23</c:f>
              <c:numCache>
                <c:formatCode>General</c:formatCode>
                <c:ptCount val="10"/>
                <c:pt idx="0">
                  <c:v>0.67400000000000004</c:v>
                </c:pt>
                <c:pt idx="1">
                  <c:v>1.484</c:v>
                </c:pt>
                <c:pt idx="2">
                  <c:v>1.754</c:v>
                </c:pt>
                <c:pt idx="3">
                  <c:v>2.0230000000000001</c:v>
                </c:pt>
                <c:pt idx="4">
                  <c:v>2.1579999999999999</c:v>
                </c:pt>
                <c:pt idx="5">
                  <c:v>2.3610000000000002</c:v>
                </c:pt>
                <c:pt idx="6">
                  <c:v>2.698</c:v>
                </c:pt>
                <c:pt idx="7">
                  <c:v>2.968</c:v>
                </c:pt>
                <c:pt idx="8">
                  <c:v>3.7090000000000001</c:v>
                </c:pt>
                <c:pt idx="9">
                  <c:v>4.0469999999999997</c:v>
                </c:pt>
              </c:numCache>
            </c:numRef>
          </c:xVal>
          <c:yVal>
            <c:numRef>
              <c:f>'RVT vs MUL 18'!$C$14:$C$23</c:f>
              <c:numCache>
                <c:formatCode>General</c:formatCode>
                <c:ptCount val="10"/>
                <c:pt idx="0">
                  <c:v>0.1</c:v>
                </c:pt>
                <c:pt idx="1">
                  <c:v>0.43</c:v>
                </c:pt>
                <c:pt idx="2">
                  <c:v>0.6</c:v>
                </c:pt>
                <c:pt idx="3">
                  <c:v>0.78</c:v>
                </c:pt>
                <c:pt idx="4">
                  <c:v>0.85</c:v>
                </c:pt>
                <c:pt idx="5">
                  <c:v>1</c:v>
                </c:pt>
                <c:pt idx="6">
                  <c:v>1.3</c:v>
                </c:pt>
                <c:pt idx="7">
                  <c:v>1.75</c:v>
                </c:pt>
                <c:pt idx="8">
                  <c:v>3</c:v>
                </c:pt>
                <c:pt idx="9">
                  <c:v>4.5</c:v>
                </c:pt>
              </c:numCache>
            </c:numRef>
          </c:yVal>
          <c:smooth val="0"/>
        </c:ser>
        <c:ser>
          <c:idx val="12"/>
          <c:order val="3"/>
          <c:tx>
            <c:v>B80 RVT</c:v>
          </c:tx>
          <c:spPr>
            <a:ln>
              <a:solidFill>
                <a:sysClr val="windowText" lastClr="000000"/>
              </a:solidFill>
            </a:ln>
          </c:spPr>
          <c:marker>
            <c:spPr>
              <a:solidFill>
                <a:sysClr val="windowText" lastClr="000000"/>
              </a:solidFill>
            </c:spPr>
          </c:marker>
          <c:xVal>
            <c:numRef>
              <c:f>'RVT vs MUL 18'!$B$41:$B$49</c:f>
              <c:numCache>
                <c:formatCode>General</c:formatCode>
                <c:ptCount val="9"/>
                <c:pt idx="0">
                  <c:v>0.67400000000000004</c:v>
                </c:pt>
                <c:pt idx="1">
                  <c:v>0.94399999999999995</c:v>
                </c:pt>
                <c:pt idx="2">
                  <c:v>1.349</c:v>
                </c:pt>
                <c:pt idx="3">
                  <c:v>1.754</c:v>
                </c:pt>
                <c:pt idx="4">
                  <c:v>2.1579999999999999</c:v>
                </c:pt>
                <c:pt idx="5">
                  <c:v>2.698</c:v>
                </c:pt>
                <c:pt idx="6">
                  <c:v>2.968</c:v>
                </c:pt>
                <c:pt idx="7">
                  <c:v>3.2</c:v>
                </c:pt>
                <c:pt idx="8">
                  <c:v>3.3719999999999999</c:v>
                </c:pt>
              </c:numCache>
            </c:numRef>
          </c:xVal>
          <c:yVal>
            <c:numRef>
              <c:f>'RVT vs MUL 18'!$C$41:$C$49</c:f>
              <c:numCache>
                <c:formatCode>General</c:formatCode>
                <c:ptCount val="9"/>
                <c:pt idx="0">
                  <c:v>0.3</c:v>
                </c:pt>
                <c:pt idx="1">
                  <c:v>0.5</c:v>
                </c:pt>
                <c:pt idx="2">
                  <c:v>0.75</c:v>
                </c:pt>
                <c:pt idx="3">
                  <c:v>1.1000000000000001</c:v>
                </c:pt>
                <c:pt idx="4">
                  <c:v>1.55</c:v>
                </c:pt>
                <c:pt idx="5">
                  <c:v>2.35</c:v>
                </c:pt>
                <c:pt idx="6">
                  <c:v>3.25</c:v>
                </c:pt>
                <c:pt idx="7">
                  <c:v>4.5</c:v>
                </c:pt>
                <c:pt idx="8">
                  <c:v>7</c:v>
                </c:pt>
              </c:numCache>
            </c:numRef>
          </c:yVal>
          <c:smooth val="0"/>
        </c:ser>
        <c:ser>
          <c:idx val="0"/>
          <c:order val="4"/>
          <c:tx>
            <c:v>B30 2014</c:v>
          </c:tx>
          <c:spPr>
            <a:ln>
              <a:solidFill>
                <a:srgbClr val="00CC66"/>
              </a:solidFill>
            </a:ln>
          </c:spPr>
          <c:marker>
            <c:spPr>
              <a:solidFill>
                <a:srgbClr val="00CC66"/>
              </a:solidFill>
            </c:spPr>
          </c:marker>
          <c:xVal>
            <c:numRef>
              <c:f>'2014 vs 2018 vs  RVT'!$E$11:$E$19</c:f>
              <c:numCache>
                <c:formatCode>0.00</c:formatCode>
                <c:ptCount val="9"/>
                <c:pt idx="0">
                  <c:v>0.85580383159991269</c:v>
                </c:pt>
                <c:pt idx="1">
                  <c:v>1.8685903025374166</c:v>
                </c:pt>
                <c:pt idx="2">
                  <c:v>2.8690431450134568</c:v>
                </c:pt>
                <c:pt idx="3">
                  <c:v>3.2932168476335022</c:v>
                </c:pt>
                <c:pt idx="4">
                  <c:v>3.70454530778873</c:v>
                </c:pt>
                <c:pt idx="5">
                  <c:v>3.8927735042258651</c:v>
                </c:pt>
                <c:pt idx="6">
                  <c:v>4.1014192207200066</c:v>
                </c:pt>
                <c:pt idx="7">
                  <c:v>4.3004720307086721</c:v>
                </c:pt>
                <c:pt idx="8">
                  <c:v>4.4851354809391202</c:v>
                </c:pt>
              </c:numCache>
            </c:numRef>
          </c:xVal>
          <c:yVal>
            <c:numRef>
              <c:f>'2014 vs 2018 vs  RVT'!$F$11:$F$19</c:f>
              <c:numCache>
                <c:formatCode>0.00</c:formatCode>
                <c:ptCount val="9"/>
                <c:pt idx="0">
                  <c:v>0.12941176470588237</c:v>
                </c:pt>
                <c:pt idx="1">
                  <c:v>0.54705882352941182</c:v>
                </c:pt>
                <c:pt idx="2">
                  <c:v>1.2529411764705882</c:v>
                </c:pt>
                <c:pt idx="3">
                  <c:v>1.6823529411764706</c:v>
                </c:pt>
                <c:pt idx="4">
                  <c:v>2.1882352941176473</c:v>
                </c:pt>
                <c:pt idx="5">
                  <c:v>2.4941176470588236</c:v>
                </c:pt>
                <c:pt idx="6">
                  <c:v>2.8411764705882354</c:v>
                </c:pt>
                <c:pt idx="7">
                  <c:v>3.8470588235294119</c:v>
                </c:pt>
                <c:pt idx="8">
                  <c:v>5.9411764705882355</c:v>
                </c:pt>
              </c:numCache>
            </c:numRef>
          </c:yVal>
          <c:smooth val="0"/>
        </c:ser>
        <c:ser>
          <c:idx val="1"/>
          <c:order val="5"/>
          <c:tx>
            <c:v>B80 2014</c:v>
          </c:tx>
          <c:spPr>
            <a:ln>
              <a:solidFill>
                <a:srgbClr val="00CC66"/>
              </a:solidFill>
            </a:ln>
          </c:spPr>
          <c:marker>
            <c:spPr>
              <a:solidFill>
                <a:srgbClr val="00CC66"/>
              </a:solidFill>
            </c:spPr>
          </c:marker>
          <c:xVal>
            <c:numRef>
              <c:f>'2014 vs 2018 vs  RVT'!$E$37:$E$44</c:f>
              <c:numCache>
                <c:formatCode>0.00</c:formatCode>
                <c:ptCount val="8"/>
                <c:pt idx="0">
                  <c:v>0.88325436706829985</c:v>
                </c:pt>
                <c:pt idx="1">
                  <c:v>1.85303181933491</c:v>
                </c:pt>
                <c:pt idx="2">
                  <c:v>2.2787812194380583</c:v>
                </c:pt>
                <c:pt idx="3">
                  <c:v>2.6851991221289557</c:v>
                </c:pt>
                <c:pt idx="4">
                  <c:v>2.8812359928386826</c:v>
                </c:pt>
                <c:pt idx="5">
                  <c:v>3.0796635570936495</c:v>
                </c:pt>
                <c:pt idx="6">
                  <c:v>3.286117054649853</c:v>
                </c:pt>
                <c:pt idx="7">
                  <c:v>3.4859972107392574</c:v>
                </c:pt>
              </c:numCache>
            </c:numRef>
          </c:xVal>
          <c:yVal>
            <c:numRef>
              <c:f>'2014 vs 2018 vs  RVT'!$F$37:$F$44</c:f>
              <c:numCache>
                <c:formatCode>0.00</c:formatCode>
                <c:ptCount val="8"/>
                <c:pt idx="0">
                  <c:v>0.22941176470588237</c:v>
                </c:pt>
                <c:pt idx="1">
                  <c:v>1.0588235294117647</c:v>
                </c:pt>
                <c:pt idx="2">
                  <c:v>1.5823529411764705</c:v>
                </c:pt>
                <c:pt idx="3">
                  <c:v>2.2352941176470589</c:v>
                </c:pt>
                <c:pt idx="4">
                  <c:v>2.6529411764705881</c:v>
                </c:pt>
                <c:pt idx="5">
                  <c:v>3.2</c:v>
                </c:pt>
                <c:pt idx="6">
                  <c:v>4.6470588235294121</c:v>
                </c:pt>
                <c:pt idx="7">
                  <c:v>8.2352941176470598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2372480"/>
        <c:axId val="102374784"/>
      </c:scatterChart>
      <c:valAx>
        <c:axId val="102372480"/>
        <c:scaling>
          <c:logBase val="10"/>
          <c:orientation val="minMax"/>
          <c:max val="5"/>
          <c:min val="0.2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sz="1400"/>
                  <a:t>F-Faktor [Pa</a:t>
                </a:r>
                <a:r>
                  <a:rPr lang="en-US" sz="1400" baseline="30000"/>
                  <a:t>0,5</a:t>
                </a:r>
                <a:r>
                  <a:rPr lang="en-US" sz="1400"/>
                  <a:t>]</a:t>
                </a:r>
              </a:p>
            </c:rich>
          </c:tx>
          <c:layout>
            <c:manualLayout>
              <c:xMode val="edge"/>
              <c:yMode val="edge"/>
              <c:x val="0.43313762268550177"/>
              <c:y val="0.95865949056531441"/>
            </c:manualLayout>
          </c:layout>
          <c:overlay val="0"/>
        </c:title>
        <c:numFmt formatCode="0.00" sourceLinked="1"/>
        <c:majorTickMark val="out"/>
        <c:minorTickMark val="none"/>
        <c:tickLblPos val="nextTo"/>
        <c:crossAx val="102374784"/>
        <c:crossesAt val="1.0000000000000065E-5"/>
        <c:crossBetween val="midCat"/>
      </c:valAx>
      <c:valAx>
        <c:axId val="102374784"/>
        <c:scaling>
          <c:logBase val="10"/>
          <c:orientation val="minMax"/>
          <c:max val="15"/>
        </c:scaling>
        <c:delete val="0"/>
        <c:axPos val="l"/>
        <c:majorGridlines>
          <c:spPr>
            <a:ln>
              <a:solidFill>
                <a:schemeClr val="tx1"/>
              </a:solidFill>
            </a:ln>
          </c:spPr>
        </c:majorGridlines>
        <c:min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l-GR" sz="1400" b="1" i="0" u="none" strike="noStrike" baseline="0"/>
                  <a:t>Δ</a:t>
                </a:r>
                <a:r>
                  <a:rPr lang="de-AT" sz="1400" b="1" i="0" u="none" strike="noStrike" baseline="0"/>
                  <a:t>p/H [mbar/m] </a:t>
                </a:r>
                <a:endParaRPr lang="de-AT" sz="1400"/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crossAx val="102372480"/>
        <c:crossesAt val="1.0000000000000065E-5"/>
        <c:crossBetween val="midCat"/>
      </c:valAx>
    </c:plotArea>
    <c:legend>
      <c:legendPos val="r"/>
      <c:overlay val="0"/>
    </c:legend>
    <c:plotVisOnly val="1"/>
    <c:dispBlanksAs val="gap"/>
    <c:showDLblsOverMax val="0"/>
  </c:chart>
  <c:spPr>
    <a:ln>
      <a:solidFill>
        <a:sysClr val="windowText" lastClr="000000"/>
      </a:solidFill>
    </a:ln>
  </c:sp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A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de-AT"/>
              <a:t>Hold-up</a:t>
            </a:r>
            <a:r>
              <a:rPr lang="de-AT" baseline="0"/>
              <a:t> Hiflow Plus #2 Pilotanlage vs RU Bochum </a:t>
            </a:r>
            <a:endParaRPr lang="de-AT"/>
          </a:p>
        </c:rich>
      </c:tx>
      <c:layout>
        <c:manualLayout>
          <c:xMode val="edge"/>
          <c:yMode val="edge"/>
          <c:x val="0.24502518776052368"/>
          <c:y val="1.4166669641295463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8.7065444456200597E-2"/>
          <c:y val="0.10395658350794404"/>
          <c:w val="0.76851945978384362"/>
          <c:h val="0.80352457816789069"/>
        </c:manualLayout>
      </c:layout>
      <c:scatterChart>
        <c:scatterStyle val="lineMarker"/>
        <c:varyColors val="0"/>
        <c:ser>
          <c:idx val="3"/>
          <c:order val="0"/>
          <c:tx>
            <c:v>B30</c:v>
          </c:tx>
          <c:spPr>
            <a:ln w="22225">
              <a:solidFill>
                <a:srgbClr val="00CC66"/>
              </a:solidFill>
            </a:ln>
          </c:spPr>
          <c:marker>
            <c:symbol val="triangle"/>
            <c:size val="6"/>
            <c:spPr>
              <a:solidFill>
                <a:srgbClr val="00CC66"/>
              </a:solidFill>
              <a:ln>
                <a:solidFill>
                  <a:srgbClr val="00CC66"/>
                </a:solidFill>
              </a:ln>
            </c:spPr>
          </c:marker>
          <c:xVal>
            <c:numRef>
              <c:f>Ergebnisse!$B$42:$B$55</c:f>
              <c:numCache>
                <c:formatCode>0.00</c:formatCode>
                <c:ptCount val="14"/>
                <c:pt idx="0">
                  <c:v>0.24398219724923298</c:v>
                </c:pt>
                <c:pt idx="1">
                  <c:v>0.49660093245419107</c:v>
                </c:pt>
                <c:pt idx="2">
                  <c:v>0.98888359593051955</c:v>
                </c:pt>
                <c:pt idx="3">
                  <c:v>1.4647839487465051</c:v>
                </c:pt>
                <c:pt idx="4">
                  <c:v>1.9451119201227594</c:v>
                </c:pt>
                <c:pt idx="5">
                  <c:v>2.4557308446488677</c:v>
                </c:pt>
                <c:pt idx="6">
                  <c:v>2.9447133740679372</c:v>
                </c:pt>
                <c:pt idx="7">
                  <c:v>3.432923658260691</c:v>
                </c:pt>
                <c:pt idx="8">
                  <c:v>3.6791888532307704</c:v>
                </c:pt>
                <c:pt idx="9">
                  <c:v>3.9351364838358189</c:v>
                </c:pt>
                <c:pt idx="10">
                  <c:v>4.1779658426179749</c:v>
                </c:pt>
                <c:pt idx="11">
                  <c:v>4.3922500264776216</c:v>
                </c:pt>
                <c:pt idx="12">
                  <c:v>4.5698189191822722</c:v>
                </c:pt>
                <c:pt idx="13">
                  <c:v>4.6488902550536446</c:v>
                </c:pt>
              </c:numCache>
            </c:numRef>
          </c:xVal>
          <c:yVal>
            <c:numRef>
              <c:f>Ergebnisse!$E$42:$E$55</c:f>
              <c:numCache>
                <c:formatCode>General</c:formatCode>
                <c:ptCount val="14"/>
                <c:pt idx="0">
                  <c:v>2.9377805594352151E-2</c:v>
                </c:pt>
                <c:pt idx="1">
                  <c:v>2.9423753882185075E-2</c:v>
                </c:pt>
                <c:pt idx="2">
                  <c:v>2.9513294135397869E-2</c:v>
                </c:pt>
                <c:pt idx="3">
                  <c:v>2.9995751157643059E-2</c:v>
                </c:pt>
                <c:pt idx="4">
                  <c:v>3.0082935088402915E-2</c:v>
                </c:pt>
                <c:pt idx="5">
                  <c:v>2.8986263346750599E-2</c:v>
                </c:pt>
                <c:pt idx="6">
                  <c:v>2.9471469411857604E-2</c:v>
                </c:pt>
                <c:pt idx="7">
                  <c:v>3.0352341288858928E-2</c:v>
                </c:pt>
                <c:pt idx="8">
                  <c:v>3.1982523705904223E-2</c:v>
                </c:pt>
                <c:pt idx="9">
                  <c:v>3.4407179510008552E-2</c:v>
                </c:pt>
                <c:pt idx="10">
                  <c:v>3.8812127975628392E-2</c:v>
                </c:pt>
                <c:pt idx="11">
                  <c:v>5.1140603409762855E-2</c:v>
                </c:pt>
                <c:pt idx="12">
                  <c:v>6.5048207607794978E-2</c:v>
                </c:pt>
                <c:pt idx="13">
                  <c:v>8.290265191454893E-2</c:v>
                </c:pt>
              </c:numCache>
            </c:numRef>
          </c:yVal>
          <c:smooth val="0"/>
        </c:ser>
        <c:ser>
          <c:idx val="7"/>
          <c:order val="1"/>
          <c:tx>
            <c:v>B60</c:v>
          </c:tx>
          <c:spPr>
            <a:ln w="22225">
              <a:solidFill>
                <a:srgbClr val="6600CC"/>
              </a:solidFill>
            </a:ln>
          </c:spPr>
          <c:marker>
            <c:symbol val="triangle"/>
            <c:size val="6"/>
            <c:spPr>
              <a:solidFill>
                <a:srgbClr val="6600CC"/>
              </a:solidFill>
              <a:ln>
                <a:solidFill>
                  <a:srgbClr val="6600CC"/>
                </a:solidFill>
              </a:ln>
            </c:spPr>
          </c:marker>
          <c:xVal>
            <c:numRef>
              <c:f>Ergebnisse!$B$94:$B$103</c:f>
              <c:numCache>
                <c:formatCode>0.00</c:formatCode>
                <c:ptCount val="10"/>
                <c:pt idx="0">
                  <c:v>0.2455010439122032</c:v>
                </c:pt>
                <c:pt idx="1">
                  <c:v>0.49751981465393391</c:v>
                </c:pt>
                <c:pt idx="2">
                  <c:v>0.98417675125865534</c:v>
                </c:pt>
                <c:pt idx="3">
                  <c:v>1.9726986537369957</c:v>
                </c:pt>
                <c:pt idx="4">
                  <c:v>2.9525302537759659</c:v>
                </c:pt>
                <c:pt idx="5">
                  <c:v>3.4326694635511603</c:v>
                </c:pt>
                <c:pt idx="6">
                  <c:v>3.7259671708798989</c:v>
                </c:pt>
                <c:pt idx="7">
                  <c:v>3.8237330733228112</c:v>
                </c:pt>
                <c:pt idx="8">
                  <c:v>3.8454588294212364</c:v>
                </c:pt>
                <c:pt idx="9">
                  <c:v>3.878047463568874</c:v>
                </c:pt>
              </c:numCache>
            </c:numRef>
          </c:xVal>
          <c:yVal>
            <c:numRef>
              <c:f>Ergebnisse!$E$94:$E$103</c:f>
              <c:numCache>
                <c:formatCode>General</c:formatCode>
                <c:ptCount val="10"/>
                <c:pt idx="0">
                  <c:v>4.1811496050754245E-2</c:v>
                </c:pt>
                <c:pt idx="1">
                  <c:v>4.1831196335758783E-2</c:v>
                </c:pt>
                <c:pt idx="2">
                  <c:v>4.1869238265422708E-2</c:v>
                </c:pt>
                <c:pt idx="3">
                  <c:v>4.2739413440476437E-2</c:v>
                </c:pt>
                <c:pt idx="4">
                  <c:v>4.6384068064340936E-2</c:v>
                </c:pt>
                <c:pt idx="5">
                  <c:v>5.1575466789130359E-2</c:v>
                </c:pt>
                <c:pt idx="6">
                  <c:v>6.2302577668176283E-2</c:v>
                </c:pt>
                <c:pt idx="7">
                  <c:v>7.7771818875882359E-2</c:v>
                </c:pt>
                <c:pt idx="8">
                  <c:v>8.9270603504959342E-2</c:v>
                </c:pt>
                <c:pt idx="9">
                  <c:v>0.11306022611832137</c:v>
                </c:pt>
              </c:numCache>
            </c:numRef>
          </c:yVal>
          <c:smooth val="0"/>
        </c:ser>
        <c:ser>
          <c:idx val="9"/>
          <c:order val="2"/>
          <c:tx>
            <c:v>B80</c:v>
          </c:tx>
          <c:spPr>
            <a:ln w="22225">
              <a:solidFill>
                <a:schemeClr val="accent6">
                  <a:lumMod val="75000"/>
                </a:schemeClr>
              </a:solidFill>
            </a:ln>
          </c:spPr>
          <c:marker>
            <c:symbol val="triangle"/>
            <c:size val="6"/>
            <c:spPr>
              <a:solidFill>
                <a:schemeClr val="accent6">
                  <a:lumMod val="75000"/>
                </a:schemeClr>
              </a:solidFill>
              <a:ln>
                <a:solidFill>
                  <a:srgbClr val="F79646">
                    <a:lumMod val="75000"/>
                  </a:srgbClr>
                </a:solidFill>
              </a:ln>
            </c:spPr>
          </c:marker>
          <c:xVal>
            <c:numRef>
              <c:f>Ergebnisse!$B$118:$B$127</c:f>
              <c:numCache>
                <c:formatCode>0.00</c:formatCode>
                <c:ptCount val="10"/>
                <c:pt idx="0">
                  <c:v>0.25636392196141577</c:v>
                </c:pt>
                <c:pt idx="1">
                  <c:v>0.49317466343424893</c:v>
                </c:pt>
                <c:pt idx="2">
                  <c:v>0.97765902442912789</c:v>
                </c:pt>
                <c:pt idx="3">
                  <c:v>1.9683535025173107</c:v>
                </c:pt>
                <c:pt idx="4">
                  <c:v>2.4637007415614023</c:v>
                </c:pt>
                <c:pt idx="5">
                  <c:v>2.9525302537759659</c:v>
                </c:pt>
                <c:pt idx="6">
                  <c:v>3.34576643915746</c:v>
                </c:pt>
                <c:pt idx="7">
                  <c:v>3.4761209757480103</c:v>
                </c:pt>
                <c:pt idx="8">
                  <c:v>3.497846731846435</c:v>
                </c:pt>
                <c:pt idx="9">
                  <c:v>3.5000193074562778</c:v>
                </c:pt>
              </c:numCache>
            </c:numRef>
          </c:xVal>
          <c:yVal>
            <c:numRef>
              <c:f>Ergebnisse!$E$118:$E$127</c:f>
              <c:numCache>
                <c:formatCode>General</c:formatCode>
                <c:ptCount val="10"/>
                <c:pt idx="0">
                  <c:v>5.6922349168302952E-2</c:v>
                </c:pt>
                <c:pt idx="1">
                  <c:v>5.6587309360231881E-2</c:v>
                </c:pt>
                <c:pt idx="2">
                  <c:v>5.710940054097044E-2</c:v>
                </c:pt>
                <c:pt idx="3">
                  <c:v>5.9348570738073314E-2</c:v>
                </c:pt>
                <c:pt idx="4">
                  <c:v>6.2648637726540321E-2</c:v>
                </c:pt>
                <c:pt idx="5">
                  <c:v>6.8722173260743674E-2</c:v>
                </c:pt>
                <c:pt idx="6">
                  <c:v>7.9924785139246016E-2</c:v>
                </c:pt>
                <c:pt idx="7">
                  <c:v>9.185212718554335E-2</c:v>
                </c:pt>
                <c:pt idx="8">
                  <c:v>0.10613000636066229</c:v>
                </c:pt>
                <c:pt idx="9">
                  <c:v>0.13308925495282145</c:v>
                </c:pt>
              </c:numCache>
            </c:numRef>
          </c:yVal>
          <c:smooth val="0"/>
        </c:ser>
        <c:ser>
          <c:idx val="10"/>
          <c:order val="3"/>
          <c:tx>
            <c:v>B100</c:v>
          </c:tx>
          <c:spPr>
            <a:ln w="22225">
              <a:solidFill>
                <a:srgbClr val="00B0F0"/>
              </a:solidFill>
            </a:ln>
          </c:spPr>
          <c:marker>
            <c:symbol val="triangle"/>
            <c:size val="6"/>
            <c:spPr>
              <a:solidFill>
                <a:srgbClr val="00B0F0"/>
              </a:solidFill>
              <a:ln>
                <a:solidFill>
                  <a:srgbClr val="00B0F0"/>
                </a:solidFill>
              </a:ln>
            </c:spPr>
          </c:marker>
          <c:xVal>
            <c:numRef>
              <c:f>Ergebnisse!$B$130:$B$140</c:f>
              <c:numCache>
                <c:formatCode>0.00</c:formatCode>
                <c:ptCount val="11"/>
                <c:pt idx="0">
                  <c:v>0.24856264425014965</c:v>
                </c:pt>
                <c:pt idx="1">
                  <c:v>0.48898779139762732</c:v>
                </c:pt>
                <c:pt idx="2">
                  <c:v>0.98013924558904952</c:v>
                </c:pt>
                <c:pt idx="3">
                  <c:v>1.9621677280022363</c:v>
                </c:pt>
                <c:pt idx="4">
                  <c:v>2.4608401892624734</c:v>
                </c:pt>
                <c:pt idx="5">
                  <c:v>2.7166808433003342</c:v>
                </c:pt>
                <c:pt idx="6">
                  <c:v>2.9616807916586239</c:v>
                </c:pt>
                <c:pt idx="7">
                  <c:v>3.1134506711726093</c:v>
                </c:pt>
                <c:pt idx="8">
                  <c:v>3.1915037520655161</c:v>
                </c:pt>
                <c:pt idx="9">
                  <c:v>3.2023444577450864</c:v>
                </c:pt>
                <c:pt idx="10">
                  <c:v>3.2023444577450864</c:v>
                </c:pt>
              </c:numCache>
            </c:numRef>
          </c:xVal>
          <c:yVal>
            <c:numRef>
              <c:f>Ergebnisse!$E$130:$E$140</c:f>
              <c:numCache>
                <c:formatCode>General</c:formatCode>
                <c:ptCount val="11"/>
                <c:pt idx="0">
                  <c:v>6.8002589982156247E-2</c:v>
                </c:pt>
                <c:pt idx="1">
                  <c:v>6.8103708702026047E-2</c:v>
                </c:pt>
                <c:pt idx="2">
                  <c:v>6.9499854797192798E-2</c:v>
                </c:pt>
                <c:pt idx="3">
                  <c:v>7.4669032544881192E-2</c:v>
                </c:pt>
                <c:pt idx="4">
                  <c:v>8.1618229116389621E-2</c:v>
                </c:pt>
                <c:pt idx="5">
                  <c:v>8.5293785966874619E-2</c:v>
                </c:pt>
                <c:pt idx="6">
                  <c:v>9.1739946689051624E-2</c:v>
                </c:pt>
                <c:pt idx="7">
                  <c:v>0.10409370408520104</c:v>
                </c:pt>
                <c:pt idx="8">
                  <c:v>0.11403778066349719</c:v>
                </c:pt>
                <c:pt idx="9">
                  <c:v>0.12514297063672222</c:v>
                </c:pt>
                <c:pt idx="10">
                  <c:v>0.14536198452502988</c:v>
                </c:pt>
              </c:numCache>
            </c:numRef>
          </c:yVal>
          <c:smooth val="0"/>
        </c:ser>
        <c:ser>
          <c:idx val="0"/>
          <c:order val="4"/>
          <c:tx>
            <c:v>B30 RUB</c:v>
          </c:tx>
          <c:spPr>
            <a:ln w="22225">
              <a:solidFill>
                <a:srgbClr val="00CC66"/>
              </a:solidFill>
              <a:prstDash val="dash"/>
            </a:ln>
          </c:spPr>
          <c:marker>
            <c:symbol val="circle"/>
            <c:size val="6"/>
            <c:spPr>
              <a:solidFill>
                <a:srgbClr val="00CC66"/>
              </a:solidFill>
            </c:spPr>
          </c:marker>
          <c:xVal>
            <c:numRef>
              <c:f>'VGL RUB vs MUL 2018'!$C$11:$C$17</c:f>
              <c:numCache>
                <c:formatCode>General</c:formatCode>
                <c:ptCount val="7"/>
                <c:pt idx="0">
                  <c:v>1.0838839014471175</c:v>
                </c:pt>
                <c:pt idx="1">
                  <c:v>1.2527909772388577</c:v>
                </c:pt>
                <c:pt idx="2">
                  <c:v>1.606216304265689</c:v>
                </c:pt>
                <c:pt idx="3">
                  <c:v>2.0402370684625781</c:v>
                </c:pt>
                <c:pt idx="4">
                  <c:v>3.28842671566002</c:v>
                </c:pt>
                <c:pt idx="5">
                  <c:v>4.2514449728199901</c:v>
                </c:pt>
                <c:pt idx="6">
                  <c:v>4.4156688394359476</c:v>
                </c:pt>
              </c:numCache>
            </c:numRef>
          </c:xVal>
          <c:yVal>
            <c:numRef>
              <c:f>'VGL RUB vs MUL 2018'!$G$11:$G$17</c:f>
              <c:numCache>
                <c:formatCode>0.0000</c:formatCode>
                <c:ptCount val="7"/>
                <c:pt idx="0">
                  <c:v>9.8649758114811151E-2</c:v>
                </c:pt>
                <c:pt idx="1">
                  <c:v>9.8649758114811151E-2</c:v>
                </c:pt>
                <c:pt idx="2">
                  <c:v>9.8649758114811151E-2</c:v>
                </c:pt>
                <c:pt idx="3">
                  <c:v>9.8649758114811151E-2</c:v>
                </c:pt>
                <c:pt idx="4">
                  <c:v>9.8649758114811151E-2</c:v>
                </c:pt>
                <c:pt idx="5">
                  <c:v>0.13153301081974822</c:v>
                </c:pt>
                <c:pt idx="6">
                  <c:v>0.23018276893455941</c:v>
                </c:pt>
              </c:numCache>
            </c:numRef>
          </c:yVal>
          <c:smooth val="0"/>
        </c:ser>
        <c:ser>
          <c:idx val="1"/>
          <c:order val="5"/>
          <c:tx>
            <c:v>B60 RUB</c:v>
          </c:tx>
          <c:spPr>
            <a:ln w="22225">
              <a:solidFill>
                <a:srgbClr val="6600CC"/>
              </a:solidFill>
              <a:prstDash val="dash"/>
            </a:ln>
          </c:spPr>
          <c:marker>
            <c:symbol val="circle"/>
            <c:size val="6"/>
            <c:spPr>
              <a:solidFill>
                <a:srgbClr val="6600CC"/>
              </a:solidFill>
            </c:spPr>
          </c:marker>
          <c:xVal>
            <c:numRef>
              <c:f>'VGL RUB vs MUL 2018'!$C$18:$C$24</c:f>
              <c:numCache>
                <c:formatCode>General</c:formatCode>
                <c:ptCount val="7"/>
                <c:pt idx="0">
                  <c:v>1.076710429156563</c:v>
                </c:pt>
                <c:pt idx="1">
                  <c:v>1.2310015402317578</c:v>
                </c:pt>
                <c:pt idx="2">
                  <c:v>1.6347185847092913</c:v>
                </c:pt>
                <c:pt idx="3">
                  <c:v>2.0061135922631359</c:v>
                </c:pt>
                <c:pt idx="4">
                  <c:v>3.1224530859240422</c:v>
                </c:pt>
                <c:pt idx="5">
                  <c:v>3.6072839553636311</c:v>
                </c:pt>
                <c:pt idx="6">
                  <c:v>4.170882552310208</c:v>
                </c:pt>
              </c:numCache>
            </c:numRef>
          </c:xVal>
          <c:yVal>
            <c:numRef>
              <c:f>'VGL RUB vs MUL 2018'!$G$18:$G$24</c:f>
              <c:numCache>
                <c:formatCode>0.0000</c:formatCode>
                <c:ptCount val="7"/>
                <c:pt idx="0">
                  <c:v>0.1282446855492545</c:v>
                </c:pt>
                <c:pt idx="1">
                  <c:v>0.12495636027876079</c:v>
                </c:pt>
                <c:pt idx="2">
                  <c:v>0.13153301081974822</c:v>
                </c:pt>
                <c:pt idx="3">
                  <c:v>0.13810966136073563</c:v>
                </c:pt>
                <c:pt idx="4">
                  <c:v>0.14139798663122935</c:v>
                </c:pt>
                <c:pt idx="5">
                  <c:v>0.19072286568863495</c:v>
                </c:pt>
                <c:pt idx="6">
                  <c:v>0.22360611839357197</c:v>
                </c:pt>
              </c:numCache>
            </c:numRef>
          </c:yVal>
          <c:smooth val="0"/>
        </c:ser>
        <c:ser>
          <c:idx val="2"/>
          <c:order val="6"/>
          <c:tx>
            <c:v>B80 RUB</c:v>
          </c:tx>
          <c:spPr>
            <a:ln w="22225">
              <a:solidFill>
                <a:srgbClr val="F79646">
                  <a:lumMod val="75000"/>
                </a:srgbClr>
              </a:solidFill>
              <a:prstDash val="dash"/>
            </a:ln>
          </c:spPr>
          <c:marker>
            <c:symbol val="circle"/>
            <c:size val="6"/>
            <c:spPr>
              <a:solidFill>
                <a:srgbClr val="F79646">
                  <a:lumMod val="75000"/>
                </a:srgbClr>
              </a:solidFill>
              <a:ln>
                <a:solidFill>
                  <a:schemeClr val="accent6">
                    <a:lumMod val="75000"/>
                  </a:schemeClr>
                </a:solidFill>
              </a:ln>
            </c:spPr>
          </c:marker>
          <c:xVal>
            <c:numRef>
              <c:f>'VGL RUB vs MUL 2018'!$C$25:$C$31</c:f>
              <c:numCache>
                <c:formatCode>General</c:formatCode>
                <c:ptCount val="7"/>
                <c:pt idx="0">
                  <c:v>1.04751923320063</c:v>
                </c:pt>
                <c:pt idx="1">
                  <c:v>1.2183730415097107</c:v>
                </c:pt>
                <c:pt idx="2">
                  <c:v>1.5917693527569132</c:v>
                </c:pt>
                <c:pt idx="3">
                  <c:v>1.9869056321343257</c:v>
                </c:pt>
                <c:pt idx="4">
                  <c:v>2.4211916098821025</c:v>
                </c:pt>
                <c:pt idx="5">
                  <c:v>3.0609602899124808</c:v>
                </c:pt>
                <c:pt idx="6">
                  <c:v>3.6073739193081864</c:v>
                </c:pt>
              </c:numCache>
            </c:numRef>
          </c:xVal>
          <c:yVal>
            <c:numRef>
              <c:f>'VGL RUB vs MUL 2018'!$G$25:$G$31</c:f>
              <c:numCache>
                <c:formatCode>0.0000</c:formatCode>
                <c:ptCount val="7"/>
                <c:pt idx="0">
                  <c:v>0.18414621514764751</c:v>
                </c:pt>
                <c:pt idx="1">
                  <c:v>0.1775695646066601</c:v>
                </c:pt>
                <c:pt idx="2">
                  <c:v>0.17099291406567269</c:v>
                </c:pt>
                <c:pt idx="3">
                  <c:v>0.1775695646066601</c:v>
                </c:pt>
                <c:pt idx="4">
                  <c:v>0.1775695646066601</c:v>
                </c:pt>
                <c:pt idx="5">
                  <c:v>0.18414621514764751</c:v>
                </c:pt>
                <c:pt idx="6">
                  <c:v>0.22360611839357197</c:v>
                </c:pt>
              </c:numCache>
            </c:numRef>
          </c:yVal>
          <c:smooth val="0"/>
        </c:ser>
        <c:ser>
          <c:idx val="4"/>
          <c:order val="7"/>
          <c:tx>
            <c:v>B100 RUB</c:v>
          </c:tx>
          <c:spPr>
            <a:ln w="22225">
              <a:solidFill>
                <a:srgbClr val="00B0F0"/>
              </a:solidFill>
              <a:prstDash val="dash"/>
            </a:ln>
          </c:spPr>
          <c:marker>
            <c:symbol val="circle"/>
            <c:size val="6"/>
            <c:spPr>
              <a:solidFill>
                <a:srgbClr val="00B0F0"/>
              </a:solidFill>
            </c:spPr>
          </c:marker>
          <c:xVal>
            <c:numRef>
              <c:f>'VGL RUB vs MUL 2018'!$C$32:$C$38</c:f>
              <c:numCache>
                <c:formatCode>General</c:formatCode>
                <c:ptCount val="7"/>
                <c:pt idx="0">
                  <c:v>1.0021133645081262</c:v>
                </c:pt>
                <c:pt idx="1">
                  <c:v>1.1991806203613806</c:v>
                </c:pt>
                <c:pt idx="2">
                  <c:v>1.606224345416764</c:v>
                </c:pt>
                <c:pt idx="3">
                  <c:v>1.8797286601390732</c:v>
                </c:pt>
                <c:pt idx="4">
                  <c:v>2.3572153510599425</c:v>
                </c:pt>
                <c:pt idx="5">
                  <c:v>2.8417732408982714</c:v>
                </c:pt>
                <c:pt idx="6">
                  <c:v>3.0611206438620511</c:v>
                </c:pt>
              </c:numCache>
            </c:numRef>
          </c:xVal>
          <c:yVal>
            <c:numRef>
              <c:f>'VGL RUB vs MUL 2018'!$G$32:$G$38</c:f>
              <c:numCache>
                <c:formatCode>0.0000</c:formatCode>
                <c:ptCount val="7"/>
                <c:pt idx="0">
                  <c:v>0.1775695646066601</c:v>
                </c:pt>
                <c:pt idx="1">
                  <c:v>0.1775695646066601</c:v>
                </c:pt>
                <c:pt idx="2">
                  <c:v>0.19401119095912864</c:v>
                </c:pt>
                <c:pt idx="3">
                  <c:v>0.19072286568863495</c:v>
                </c:pt>
                <c:pt idx="4">
                  <c:v>0.1972995162296223</c:v>
                </c:pt>
                <c:pt idx="5">
                  <c:v>0.22689444366406569</c:v>
                </c:pt>
                <c:pt idx="6">
                  <c:v>0.2827959732624587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7519872"/>
        <c:axId val="117522432"/>
      </c:scatterChart>
      <c:valAx>
        <c:axId val="117519872"/>
        <c:scaling>
          <c:logBase val="10"/>
          <c:orientation val="minMax"/>
          <c:max val="6"/>
          <c:min val="0.2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6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600" b="1" i="0" baseline="0"/>
                  <a:t>F-Faktor [Pa</a:t>
                </a:r>
                <a:r>
                  <a:rPr lang="en-US" sz="1600" b="1" i="0" baseline="30000"/>
                  <a:t>0,5</a:t>
                </a:r>
                <a:r>
                  <a:rPr lang="en-US" sz="1600" b="1" i="0" baseline="0"/>
                  <a:t>]</a:t>
                </a:r>
                <a:endParaRPr lang="de-AT" sz="1600"/>
              </a:p>
            </c:rich>
          </c:tx>
          <c:layout>
            <c:manualLayout>
              <c:xMode val="edge"/>
              <c:yMode val="edge"/>
              <c:x val="0.44078475130407002"/>
              <c:y val="0.94246844924462558"/>
            </c:manualLayout>
          </c:layout>
          <c:overlay val="0"/>
        </c:title>
        <c:numFmt formatCode="0.00" sourceLinked="1"/>
        <c:majorTickMark val="out"/>
        <c:minorTickMark val="none"/>
        <c:tickLblPos val="nextTo"/>
        <c:crossAx val="117522432"/>
        <c:crossesAt val="1.0000000000000053E-5"/>
        <c:crossBetween val="midCat"/>
      </c:valAx>
      <c:valAx>
        <c:axId val="117522432"/>
        <c:scaling>
          <c:logBase val="10"/>
          <c:orientation val="minMax"/>
          <c:min val="1.0000000000000005E-2"/>
        </c:scaling>
        <c:delete val="0"/>
        <c:axPos val="l"/>
        <c:majorGridlines/>
        <c:minorGridlines/>
        <c:title>
          <c:tx>
            <c:rich>
              <a:bodyPr rot="-5400000" vert="horz"/>
              <a:lstStyle/>
              <a:p>
                <a:pPr>
                  <a:defRPr sz="1600"/>
                </a:pPr>
                <a:r>
                  <a:rPr lang="de-AT" sz="1600"/>
                  <a:t>Hold-up</a:t>
                </a:r>
                <a:r>
                  <a:rPr lang="de-AT" sz="1600" baseline="0"/>
                  <a:t> [-]</a:t>
                </a:r>
                <a:endParaRPr lang="de-AT" sz="1600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17519872"/>
        <c:crossesAt val="1.0000000000000044E-4"/>
        <c:crossBetween val="midCat"/>
      </c:valAx>
    </c:plotArea>
    <c:legend>
      <c:legendPos val="r"/>
      <c:layout>
        <c:manualLayout>
          <c:xMode val="edge"/>
          <c:yMode val="edge"/>
          <c:x val="0.86197116609142144"/>
          <c:y val="0.26762646039400789"/>
          <c:w val="0.1338643949991894"/>
          <c:h val="0.6234137791944947"/>
        </c:manualLayout>
      </c:layout>
      <c:overlay val="0"/>
      <c:txPr>
        <a:bodyPr/>
        <a:lstStyle/>
        <a:p>
          <a:pPr>
            <a:defRPr sz="1200"/>
          </a:pPr>
          <a:endParaRPr lang="de-DE"/>
        </a:p>
      </c:txPr>
    </c:legend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 orientation="portrait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A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de-AT"/>
              <a:t>Druckverlust</a:t>
            </a:r>
            <a:r>
              <a:rPr lang="de-AT" baseline="0"/>
              <a:t> Hiflow Plus #2 Flexim</a:t>
            </a:r>
            <a:endParaRPr lang="de-AT"/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8.5126752708223327E-2"/>
          <c:y val="9.3673598712070261E-2"/>
          <c:w val="0.81625902297492614"/>
          <c:h val="0.78538875544308995"/>
        </c:manualLayout>
      </c:layout>
      <c:scatterChart>
        <c:scatterStyle val="lineMarker"/>
        <c:varyColors val="0"/>
        <c:ser>
          <c:idx val="0"/>
          <c:order val="0"/>
          <c:tx>
            <c:v>B0</c:v>
          </c:tx>
          <c:spPr>
            <a:ln>
              <a:solidFill>
                <a:srgbClr val="0070C0"/>
              </a:solidFill>
            </a:ln>
          </c:spPr>
          <c:marker>
            <c:spPr>
              <a:solidFill>
                <a:srgbClr val="0070C0"/>
              </a:solidFill>
            </c:spPr>
          </c:marker>
          <c:xVal>
            <c:numRef>
              <c:f>Ergebnisse!$B$6:$B$11</c:f>
              <c:numCache>
                <c:formatCode>0.00</c:formatCode>
                <c:ptCount val="6"/>
                <c:pt idx="0">
                  <c:v>0.47401250997490774</c:v>
                </c:pt>
                <c:pt idx="1">
                  <c:v>0.98075751278184142</c:v>
                </c:pt>
                <c:pt idx="2">
                  <c:v>1.9592622206583101</c:v>
                </c:pt>
                <c:pt idx="3">
                  <c:v>2.926560270980509</c:v>
                </c:pt>
                <c:pt idx="4">
                  <c:v>3.9145108284323844</c:v>
                </c:pt>
                <c:pt idx="5">
                  <c:v>4.8925987519182481</c:v>
                </c:pt>
              </c:numCache>
            </c:numRef>
          </c:xVal>
          <c:yVal>
            <c:numRef>
              <c:f>Ergebnisse!$D$6:$D$11</c:f>
              <c:numCache>
                <c:formatCode>0.00</c:formatCode>
                <c:ptCount val="6"/>
                <c:pt idx="0">
                  <c:v>1.7647058823529412E-2</c:v>
                </c:pt>
                <c:pt idx="1">
                  <c:v>9.4117647058823528E-2</c:v>
                </c:pt>
                <c:pt idx="2">
                  <c:v>0.41764705882352943</c:v>
                </c:pt>
                <c:pt idx="3">
                  <c:v>0.92941176470588238</c:v>
                </c:pt>
                <c:pt idx="4">
                  <c:v>1.6823529411764706</c:v>
                </c:pt>
                <c:pt idx="5">
                  <c:v>2.7176470588235295</c:v>
                </c:pt>
              </c:numCache>
            </c:numRef>
          </c:yVal>
          <c:smooth val="0"/>
        </c:ser>
        <c:ser>
          <c:idx val="4"/>
          <c:order val="1"/>
          <c:tx>
            <c:v>B30</c:v>
          </c:tx>
          <c:spPr>
            <a:ln>
              <a:solidFill>
                <a:srgbClr val="92D050"/>
              </a:solidFill>
            </a:ln>
          </c:spPr>
          <c:marker>
            <c:spPr>
              <a:solidFill>
                <a:srgbClr val="92D050"/>
              </a:solidFill>
            </c:spPr>
          </c:marker>
          <c:xVal>
            <c:numRef>
              <c:f>Ergebnisse!$B$43:$B$55</c:f>
              <c:numCache>
                <c:formatCode>0.00</c:formatCode>
                <c:ptCount val="13"/>
                <c:pt idx="0">
                  <c:v>0.49660093245419107</c:v>
                </c:pt>
                <c:pt idx="1">
                  <c:v>0.98888359593051955</c:v>
                </c:pt>
                <c:pt idx="2">
                  <c:v>1.4647839487465051</c:v>
                </c:pt>
                <c:pt idx="3">
                  <c:v>1.9451119201227594</c:v>
                </c:pt>
                <c:pt idx="4">
                  <c:v>2.4557308446488677</c:v>
                </c:pt>
                <c:pt idx="5">
                  <c:v>2.9447133740679372</c:v>
                </c:pt>
                <c:pt idx="6">
                  <c:v>3.432923658260691</c:v>
                </c:pt>
                <c:pt idx="7">
                  <c:v>3.6791888532307704</c:v>
                </c:pt>
                <c:pt idx="8">
                  <c:v>3.9351364838358189</c:v>
                </c:pt>
                <c:pt idx="9">
                  <c:v>4.1779658426179749</c:v>
                </c:pt>
                <c:pt idx="10">
                  <c:v>4.3922500264776216</c:v>
                </c:pt>
                <c:pt idx="11">
                  <c:v>4.5698189191822722</c:v>
                </c:pt>
                <c:pt idx="12">
                  <c:v>4.6488902550536446</c:v>
                </c:pt>
              </c:numCache>
            </c:numRef>
          </c:xVal>
          <c:yVal>
            <c:numRef>
              <c:f>Ergebnisse!$D$43:$D$55</c:f>
              <c:numCache>
                <c:formatCode>0.00</c:formatCode>
                <c:ptCount val="13"/>
                <c:pt idx="0">
                  <c:v>2.9411764705882356E-2</c:v>
                </c:pt>
                <c:pt idx="1">
                  <c:v>0.12941176470588237</c:v>
                </c:pt>
                <c:pt idx="2">
                  <c:v>0.28823529411764703</c:v>
                </c:pt>
                <c:pt idx="3">
                  <c:v>0.52941176470588236</c:v>
                </c:pt>
                <c:pt idx="4">
                  <c:v>0.83529411764705885</c:v>
                </c:pt>
                <c:pt idx="5">
                  <c:v>1.2117647058823531</c:v>
                </c:pt>
                <c:pt idx="6">
                  <c:v>1.7941176470588234</c:v>
                </c:pt>
                <c:pt idx="7">
                  <c:v>2.1</c:v>
                </c:pt>
                <c:pt idx="8">
                  <c:v>2.4823529411764707</c:v>
                </c:pt>
                <c:pt idx="9">
                  <c:v>3.1294117647058828</c:v>
                </c:pt>
                <c:pt idx="10">
                  <c:v>4.9882352941176471</c:v>
                </c:pt>
                <c:pt idx="11">
                  <c:v>7.1470588235294121</c:v>
                </c:pt>
                <c:pt idx="12">
                  <c:v>9.8470588235294105</c:v>
                </c:pt>
              </c:numCache>
            </c:numRef>
          </c:yVal>
          <c:smooth val="0"/>
        </c:ser>
        <c:ser>
          <c:idx val="8"/>
          <c:order val="2"/>
          <c:tx>
            <c:v>B60</c:v>
          </c:tx>
          <c:spPr>
            <a:ln>
              <a:solidFill>
                <a:srgbClr val="FF0000"/>
              </a:solidFill>
            </a:ln>
          </c:spPr>
          <c:marker>
            <c:spPr>
              <a:solidFill>
                <a:srgbClr val="FF0000"/>
              </a:solidFill>
            </c:spPr>
          </c:marker>
          <c:xVal>
            <c:numRef>
              <c:f>Ergebnisse!$B$95:$B$103</c:f>
              <c:numCache>
                <c:formatCode>0.00</c:formatCode>
                <c:ptCount val="9"/>
                <c:pt idx="0">
                  <c:v>0.49751981465393391</c:v>
                </c:pt>
                <c:pt idx="1">
                  <c:v>0.98417675125865534</c:v>
                </c:pt>
                <c:pt idx="2">
                  <c:v>1.9726986537369957</c:v>
                </c:pt>
                <c:pt idx="3">
                  <c:v>2.9525302537759659</c:v>
                </c:pt>
                <c:pt idx="4">
                  <c:v>3.4326694635511603</c:v>
                </c:pt>
                <c:pt idx="5">
                  <c:v>3.7259671708798989</c:v>
                </c:pt>
                <c:pt idx="6">
                  <c:v>3.8237330733228112</c:v>
                </c:pt>
                <c:pt idx="7">
                  <c:v>3.8454588294212364</c:v>
                </c:pt>
                <c:pt idx="8">
                  <c:v>3.878047463568874</c:v>
                </c:pt>
              </c:numCache>
            </c:numRef>
          </c:xVal>
          <c:yVal>
            <c:numRef>
              <c:f>Ergebnisse!$D$95:$D$103</c:f>
              <c:numCache>
                <c:formatCode>0.00</c:formatCode>
                <c:ptCount val="9"/>
                <c:pt idx="0">
                  <c:v>5.8823529411764712E-2</c:v>
                </c:pt>
                <c:pt idx="1">
                  <c:v>0.18823529411764706</c:v>
                </c:pt>
                <c:pt idx="2">
                  <c:v>0.75882352941176479</c:v>
                </c:pt>
                <c:pt idx="3">
                  <c:v>1.8235294117647061</c:v>
                </c:pt>
                <c:pt idx="4">
                  <c:v>2.7176470588235295</c:v>
                </c:pt>
                <c:pt idx="5">
                  <c:v>4.5588235294117645</c:v>
                </c:pt>
                <c:pt idx="6">
                  <c:v>7.0882352941176476</c:v>
                </c:pt>
                <c:pt idx="7">
                  <c:v>9.0117647058823529</c:v>
                </c:pt>
                <c:pt idx="8">
                  <c:v>11.294117647058824</c:v>
                </c:pt>
              </c:numCache>
            </c:numRef>
          </c:yVal>
          <c:smooth val="0"/>
        </c:ser>
        <c:ser>
          <c:idx val="10"/>
          <c:order val="3"/>
          <c:tx>
            <c:v>B80</c:v>
          </c:tx>
          <c:spPr>
            <a:ln>
              <a:solidFill>
                <a:srgbClr val="C874D6"/>
              </a:solidFill>
            </a:ln>
          </c:spPr>
          <c:marker>
            <c:spPr>
              <a:solidFill>
                <a:srgbClr val="C874D6"/>
              </a:solidFill>
            </c:spPr>
          </c:marker>
          <c:xVal>
            <c:numRef>
              <c:f>Ergebnisse!$B$119:$B$127</c:f>
              <c:numCache>
                <c:formatCode>0.00</c:formatCode>
                <c:ptCount val="9"/>
                <c:pt idx="0">
                  <c:v>0.49317466343424893</c:v>
                </c:pt>
                <c:pt idx="1">
                  <c:v>0.97765902442912789</c:v>
                </c:pt>
                <c:pt idx="2">
                  <c:v>1.9683535025173107</c:v>
                </c:pt>
                <c:pt idx="3">
                  <c:v>2.4637007415614023</c:v>
                </c:pt>
                <c:pt idx="4">
                  <c:v>2.9525302537759659</c:v>
                </c:pt>
                <c:pt idx="5">
                  <c:v>3.34576643915746</c:v>
                </c:pt>
                <c:pt idx="6">
                  <c:v>3.4761209757480103</c:v>
                </c:pt>
                <c:pt idx="7">
                  <c:v>3.497846731846435</c:v>
                </c:pt>
                <c:pt idx="8">
                  <c:v>3.5000193074562778</c:v>
                </c:pt>
              </c:numCache>
            </c:numRef>
          </c:xVal>
          <c:yVal>
            <c:numRef>
              <c:f>Ergebnisse!$D$119:$D$127</c:f>
              <c:numCache>
                <c:formatCode>0.00</c:formatCode>
                <c:ptCount val="9"/>
                <c:pt idx="0">
                  <c:v>8.2352941176470601E-2</c:v>
                </c:pt>
                <c:pt idx="1">
                  <c:v>0.24705882352941178</c:v>
                </c:pt>
                <c:pt idx="2">
                  <c:v>0.9882352941176471</c:v>
                </c:pt>
                <c:pt idx="3">
                  <c:v>1.6176470588235294</c:v>
                </c:pt>
                <c:pt idx="4">
                  <c:v>2.5705882352941178</c:v>
                </c:pt>
                <c:pt idx="5">
                  <c:v>4.4823529411764707</c:v>
                </c:pt>
                <c:pt idx="6">
                  <c:v>6.723529411764706</c:v>
                </c:pt>
                <c:pt idx="7">
                  <c:v>9.235294117647058</c:v>
                </c:pt>
                <c:pt idx="8">
                  <c:v>11.588235294117647</c:v>
                </c:pt>
              </c:numCache>
            </c:numRef>
          </c:yVal>
          <c:smooth val="0"/>
        </c:ser>
        <c:ser>
          <c:idx val="11"/>
          <c:order val="4"/>
          <c:tx>
            <c:v>B100</c:v>
          </c:tx>
          <c:spPr>
            <a:ln>
              <a:solidFill>
                <a:schemeClr val="bg2">
                  <a:lumMod val="75000"/>
                </a:schemeClr>
              </a:solidFill>
            </a:ln>
          </c:spPr>
          <c:marker>
            <c:spPr>
              <a:solidFill>
                <a:schemeClr val="bg2">
                  <a:lumMod val="75000"/>
                </a:schemeClr>
              </a:solidFill>
            </c:spPr>
          </c:marker>
          <c:xVal>
            <c:numRef>
              <c:f>Ergebnisse!$B$131:$B$140</c:f>
              <c:numCache>
                <c:formatCode>0.00</c:formatCode>
                <c:ptCount val="10"/>
                <c:pt idx="0">
                  <c:v>0.48898779139762732</c:v>
                </c:pt>
                <c:pt idx="1">
                  <c:v>0.98013924558904952</c:v>
                </c:pt>
                <c:pt idx="2">
                  <c:v>1.9621677280022363</c:v>
                </c:pt>
                <c:pt idx="3">
                  <c:v>2.4608401892624734</c:v>
                </c:pt>
                <c:pt idx="4">
                  <c:v>2.7166808433003342</c:v>
                </c:pt>
                <c:pt idx="5">
                  <c:v>2.9616807916586239</c:v>
                </c:pt>
                <c:pt idx="6">
                  <c:v>3.1134506711726093</c:v>
                </c:pt>
                <c:pt idx="7">
                  <c:v>3.1915037520655161</c:v>
                </c:pt>
                <c:pt idx="8">
                  <c:v>3.2023444577450864</c:v>
                </c:pt>
                <c:pt idx="9">
                  <c:v>3.2023444577450864</c:v>
                </c:pt>
              </c:numCache>
            </c:numRef>
          </c:xVal>
          <c:yVal>
            <c:numRef>
              <c:f>Ergebnisse!$D$131:$D$140</c:f>
              <c:numCache>
                <c:formatCode>0.00</c:formatCode>
                <c:ptCount val="10"/>
                <c:pt idx="0">
                  <c:v>9.4117647058823528E-2</c:v>
                </c:pt>
                <c:pt idx="1">
                  <c:v>0.30588235294117649</c:v>
                </c:pt>
                <c:pt idx="2">
                  <c:v>1.3058823529411767</c:v>
                </c:pt>
                <c:pt idx="3">
                  <c:v>2.3000000000000003</c:v>
                </c:pt>
                <c:pt idx="4">
                  <c:v>2.952941176470588</c:v>
                </c:pt>
                <c:pt idx="5">
                  <c:v>4.0058823529411764</c:v>
                </c:pt>
                <c:pt idx="6">
                  <c:v>5.7823529411764705</c:v>
                </c:pt>
                <c:pt idx="7">
                  <c:v>7.2941176470588243</c:v>
                </c:pt>
                <c:pt idx="8">
                  <c:v>9.3764705882352946</c:v>
                </c:pt>
                <c:pt idx="9">
                  <c:v>11.470588235294118</c:v>
                </c:pt>
              </c:numCache>
            </c:numRef>
          </c:yVal>
          <c:smooth val="0"/>
        </c:ser>
        <c:ser>
          <c:idx val="1"/>
          <c:order val="5"/>
          <c:tx>
            <c:v>B0 RUB</c:v>
          </c:tx>
          <c:spPr>
            <a:ln>
              <a:solidFill>
                <a:srgbClr val="00B0F0"/>
              </a:solidFill>
            </a:ln>
          </c:spPr>
          <c:marker>
            <c:spPr>
              <a:solidFill>
                <a:srgbClr val="00B0F0"/>
              </a:solidFill>
            </c:spPr>
          </c:marker>
          <c:xVal>
            <c:numRef>
              <c:f>'VGL RUB vs MUL 2018'!$C$4:$C$10</c:f>
              <c:numCache>
                <c:formatCode>General</c:formatCode>
                <c:ptCount val="7"/>
                <c:pt idx="0">
                  <c:v>1.0363567722203031</c:v>
                </c:pt>
                <c:pt idx="1">
                  <c:v>1.2183730421935606</c:v>
                </c:pt>
                <c:pt idx="2">
                  <c:v>1.5722979787769897</c:v>
                </c:pt>
                <c:pt idx="3">
                  <c:v>2.1356823818266486</c:v>
                </c:pt>
                <c:pt idx="4">
                  <c:v>3.2651642256039031</c:v>
                </c:pt>
                <c:pt idx="5">
                  <c:v>4.9420606735468837</c:v>
                </c:pt>
                <c:pt idx="6">
                  <c:v>5.58187961245679</c:v>
                </c:pt>
              </c:numCache>
            </c:numRef>
          </c:xVal>
          <c:yVal>
            <c:numRef>
              <c:f>'VGL RUB vs MUL 2018'!$E$4:$E$10</c:f>
              <c:numCache>
                <c:formatCode>General</c:formatCode>
                <c:ptCount val="7"/>
                <c:pt idx="0">
                  <c:v>9.8100000000000007E-2</c:v>
                </c:pt>
                <c:pt idx="1">
                  <c:v>0.14715</c:v>
                </c:pt>
                <c:pt idx="2">
                  <c:v>0.24014880000000002</c:v>
                </c:pt>
                <c:pt idx="3">
                  <c:v>0.43226784000000001</c:v>
                </c:pt>
                <c:pt idx="4">
                  <c:v>1.1807316000000001</c:v>
                </c:pt>
                <c:pt idx="5">
                  <c:v>2.8817856000000002</c:v>
                </c:pt>
                <c:pt idx="6">
                  <c:v>3.7523250000000004</c:v>
                </c:pt>
              </c:numCache>
            </c:numRef>
          </c:yVal>
          <c:smooth val="0"/>
        </c:ser>
        <c:ser>
          <c:idx val="2"/>
          <c:order val="6"/>
          <c:tx>
            <c:v>B30 RUB</c:v>
          </c:tx>
          <c:spPr>
            <a:ln>
              <a:solidFill>
                <a:srgbClr val="00B050"/>
              </a:solidFill>
            </a:ln>
          </c:spPr>
          <c:marker>
            <c:spPr>
              <a:solidFill>
                <a:srgbClr val="00B050"/>
              </a:solidFill>
            </c:spPr>
          </c:marker>
          <c:xVal>
            <c:numRef>
              <c:f>'VGL RUB vs MUL 2018'!$C$11:$C$17</c:f>
              <c:numCache>
                <c:formatCode>General</c:formatCode>
                <c:ptCount val="7"/>
                <c:pt idx="0">
                  <c:v>1.0838839014471175</c:v>
                </c:pt>
                <c:pt idx="1">
                  <c:v>1.2527909772388577</c:v>
                </c:pt>
                <c:pt idx="2">
                  <c:v>1.606216304265689</c:v>
                </c:pt>
                <c:pt idx="3">
                  <c:v>2.0402370684625781</c:v>
                </c:pt>
                <c:pt idx="4">
                  <c:v>3.28842671566002</c:v>
                </c:pt>
                <c:pt idx="5">
                  <c:v>4.2514449728199901</c:v>
                </c:pt>
                <c:pt idx="6">
                  <c:v>4.4156688394359476</c:v>
                </c:pt>
              </c:numCache>
            </c:numRef>
          </c:xVal>
          <c:yVal>
            <c:numRef>
              <c:f>'VGL RUB vs MUL 2018'!$E$11:$E$17</c:f>
              <c:numCache>
                <c:formatCode>General</c:formatCode>
                <c:ptCount val="7"/>
                <c:pt idx="0">
                  <c:v>0.24525000000000002</c:v>
                </c:pt>
                <c:pt idx="1">
                  <c:v>0.34221204</c:v>
                </c:pt>
                <c:pt idx="2">
                  <c:v>0.58536270000000001</c:v>
                </c:pt>
                <c:pt idx="3">
                  <c:v>0.82050839999999992</c:v>
                </c:pt>
                <c:pt idx="4">
                  <c:v>2.9017979999999999</c:v>
                </c:pt>
                <c:pt idx="5">
                  <c:v>8.0549909999999993</c:v>
                </c:pt>
                <c:pt idx="6">
                  <c:v>18.491850000000003</c:v>
                </c:pt>
              </c:numCache>
            </c:numRef>
          </c:yVal>
          <c:smooth val="0"/>
        </c:ser>
        <c:ser>
          <c:idx val="3"/>
          <c:order val="7"/>
          <c:tx>
            <c:v>B60 RUB</c:v>
          </c:tx>
          <c:spPr>
            <a:ln>
              <a:solidFill>
                <a:srgbClr val="C00000"/>
              </a:solidFill>
            </a:ln>
          </c:spPr>
          <c:marker>
            <c:spPr>
              <a:solidFill>
                <a:srgbClr val="C00000"/>
              </a:solidFill>
            </c:spPr>
          </c:marker>
          <c:xVal>
            <c:numRef>
              <c:f>'VGL RUB vs MUL 2018'!$C$18:$C$24</c:f>
              <c:numCache>
                <c:formatCode>General</c:formatCode>
                <c:ptCount val="7"/>
                <c:pt idx="0">
                  <c:v>1.076710429156563</c:v>
                </c:pt>
                <c:pt idx="1">
                  <c:v>1.2310015402317578</c:v>
                </c:pt>
                <c:pt idx="2">
                  <c:v>1.6347185847092913</c:v>
                </c:pt>
                <c:pt idx="3">
                  <c:v>2.0061135922631359</c:v>
                </c:pt>
                <c:pt idx="4">
                  <c:v>3.1224530859240422</c:v>
                </c:pt>
                <c:pt idx="5">
                  <c:v>3.6072839553636311</c:v>
                </c:pt>
                <c:pt idx="6">
                  <c:v>4.170882552310208</c:v>
                </c:pt>
              </c:numCache>
            </c:numRef>
          </c:xVal>
          <c:yVal>
            <c:numRef>
              <c:f>'VGL RUB vs MUL 2018'!$E$18:$E$24</c:f>
              <c:numCache>
                <c:formatCode>General</c:formatCode>
                <c:ptCount val="7"/>
                <c:pt idx="0">
                  <c:v>0.48029760000000005</c:v>
                </c:pt>
                <c:pt idx="1">
                  <c:v>0.56535029999999997</c:v>
                </c:pt>
                <c:pt idx="2">
                  <c:v>0.81550529999999999</c:v>
                </c:pt>
                <c:pt idx="3">
                  <c:v>1.1006819999999999</c:v>
                </c:pt>
                <c:pt idx="4">
                  <c:v>4.7529449999999995</c:v>
                </c:pt>
                <c:pt idx="5">
                  <c:v>6.5040300000000002</c:v>
                </c:pt>
                <c:pt idx="6">
                  <c:v>19.718100000000003</c:v>
                </c:pt>
              </c:numCache>
            </c:numRef>
          </c:yVal>
          <c:smooth val="0"/>
        </c:ser>
        <c:ser>
          <c:idx val="5"/>
          <c:order val="8"/>
          <c:tx>
            <c:v>B80 RUB</c:v>
          </c:tx>
          <c:spPr>
            <a:ln>
              <a:solidFill>
                <a:srgbClr val="6600CC"/>
              </a:solidFill>
            </a:ln>
          </c:spPr>
          <c:marker>
            <c:spPr>
              <a:solidFill>
                <a:srgbClr val="7030A0"/>
              </a:solidFill>
            </c:spPr>
          </c:marker>
          <c:xVal>
            <c:numRef>
              <c:f>'VGL RUB vs MUL 2018'!$C$25:$C$31</c:f>
              <c:numCache>
                <c:formatCode>General</c:formatCode>
                <c:ptCount val="7"/>
                <c:pt idx="0">
                  <c:v>1.04751923320063</c:v>
                </c:pt>
                <c:pt idx="1">
                  <c:v>1.2183730415097107</c:v>
                </c:pt>
                <c:pt idx="2">
                  <c:v>1.5917693527569132</c:v>
                </c:pt>
                <c:pt idx="3">
                  <c:v>1.9869056321343257</c:v>
                </c:pt>
                <c:pt idx="4">
                  <c:v>2.4211916098821025</c:v>
                </c:pt>
                <c:pt idx="5">
                  <c:v>3.0609602899124808</c:v>
                </c:pt>
                <c:pt idx="6">
                  <c:v>3.6073739193081864</c:v>
                </c:pt>
              </c:numCache>
            </c:numRef>
          </c:xVal>
          <c:yVal>
            <c:numRef>
              <c:f>'VGL RUB vs MUL 2018'!$E$25:$E$31</c:f>
              <c:numCache>
                <c:formatCode>General</c:formatCode>
                <c:ptCount val="7"/>
                <c:pt idx="0">
                  <c:v>0.46628892</c:v>
                </c:pt>
                <c:pt idx="1">
                  <c:v>0.52632612000000001</c:v>
                </c:pt>
                <c:pt idx="2">
                  <c:v>0.8004960000000001</c:v>
                </c:pt>
                <c:pt idx="3">
                  <c:v>1.1106882</c:v>
                </c:pt>
                <c:pt idx="4">
                  <c:v>3.2019840000000004</c:v>
                </c:pt>
                <c:pt idx="5">
                  <c:v>6.0537510000000001</c:v>
                </c:pt>
                <c:pt idx="6">
                  <c:v>16.775099999999998</c:v>
                </c:pt>
              </c:numCache>
            </c:numRef>
          </c:yVal>
          <c:smooth val="0"/>
        </c:ser>
        <c:ser>
          <c:idx val="6"/>
          <c:order val="9"/>
          <c:tx>
            <c:v>B100 RUB</c:v>
          </c:tx>
          <c:spPr>
            <a:ln>
              <a:solidFill>
                <a:schemeClr val="bg2">
                  <a:lumMod val="50000"/>
                </a:schemeClr>
              </a:solidFill>
            </a:ln>
          </c:spPr>
          <c:marker>
            <c:spPr>
              <a:solidFill>
                <a:schemeClr val="bg2">
                  <a:lumMod val="50000"/>
                </a:schemeClr>
              </a:solidFill>
            </c:spPr>
          </c:marker>
          <c:xVal>
            <c:numRef>
              <c:f>'VGL RUB vs MUL 2018'!$C$32:$C$38</c:f>
              <c:numCache>
                <c:formatCode>General</c:formatCode>
                <c:ptCount val="7"/>
                <c:pt idx="0">
                  <c:v>1.0021133645081262</c:v>
                </c:pt>
                <c:pt idx="1">
                  <c:v>1.1991806203613806</c:v>
                </c:pt>
                <c:pt idx="2">
                  <c:v>1.606224345416764</c:v>
                </c:pt>
                <c:pt idx="3">
                  <c:v>1.8797286601390732</c:v>
                </c:pt>
                <c:pt idx="4">
                  <c:v>2.3572153510599425</c:v>
                </c:pt>
                <c:pt idx="5">
                  <c:v>2.8417732408982714</c:v>
                </c:pt>
                <c:pt idx="6">
                  <c:v>3.0611206438620511</c:v>
                </c:pt>
              </c:numCache>
            </c:numRef>
          </c:xVal>
          <c:yVal>
            <c:numRef>
              <c:f>'VGL RUB vs MUL 2018'!$E$32:$E$38</c:f>
              <c:numCache>
                <c:formatCode>General</c:formatCode>
                <c:ptCount val="7"/>
                <c:pt idx="0">
                  <c:v>0.67541849999999992</c:v>
                </c:pt>
                <c:pt idx="1">
                  <c:v>0.73045260000000001</c:v>
                </c:pt>
                <c:pt idx="2">
                  <c:v>1.0606572000000001</c:v>
                </c:pt>
                <c:pt idx="3">
                  <c:v>2.4515189999999998</c:v>
                </c:pt>
                <c:pt idx="4">
                  <c:v>4.5778365000000001</c:v>
                </c:pt>
                <c:pt idx="5">
                  <c:v>9.2557349999999996</c:v>
                </c:pt>
                <c:pt idx="6">
                  <c:v>23.396850000000001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7341184"/>
        <c:axId val="117343744"/>
      </c:scatterChart>
      <c:valAx>
        <c:axId val="117341184"/>
        <c:scaling>
          <c:logBase val="10"/>
          <c:orientation val="minMax"/>
          <c:max val="5"/>
          <c:min val="0.2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sz="1400"/>
                  <a:t>F-Faktor [Pa</a:t>
                </a:r>
                <a:r>
                  <a:rPr lang="en-US" sz="1400" baseline="30000"/>
                  <a:t>0,5</a:t>
                </a:r>
                <a:r>
                  <a:rPr lang="en-US" sz="1400"/>
                  <a:t>]</a:t>
                </a:r>
              </a:p>
            </c:rich>
          </c:tx>
          <c:layout>
            <c:manualLayout>
              <c:xMode val="edge"/>
              <c:yMode val="edge"/>
              <c:x val="0.43313762268550177"/>
              <c:y val="0.95865949056531397"/>
            </c:manualLayout>
          </c:layout>
          <c:overlay val="0"/>
        </c:title>
        <c:numFmt formatCode="0.00" sourceLinked="1"/>
        <c:majorTickMark val="out"/>
        <c:minorTickMark val="none"/>
        <c:tickLblPos val="nextTo"/>
        <c:crossAx val="117343744"/>
        <c:crossesAt val="1.000000000000006E-5"/>
        <c:crossBetween val="midCat"/>
      </c:valAx>
      <c:valAx>
        <c:axId val="117343744"/>
        <c:scaling>
          <c:logBase val="10"/>
          <c:orientation val="minMax"/>
          <c:max val="30"/>
        </c:scaling>
        <c:delete val="0"/>
        <c:axPos val="l"/>
        <c:majorGridlines>
          <c:spPr>
            <a:ln>
              <a:solidFill>
                <a:schemeClr val="tx1"/>
              </a:solidFill>
            </a:ln>
          </c:spPr>
        </c:majorGridlines>
        <c:min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l-GR" sz="1400" b="1" i="0" u="none" strike="noStrike" baseline="0"/>
                  <a:t>Δ</a:t>
                </a:r>
                <a:r>
                  <a:rPr lang="de-AT" sz="1400" b="1" i="0" u="none" strike="noStrike" baseline="0"/>
                  <a:t>p/H [mbar/m] </a:t>
                </a:r>
                <a:endParaRPr lang="de-AT" sz="1400"/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crossAx val="117341184"/>
        <c:crossesAt val="1.000000000000006E-5"/>
        <c:crossBetween val="midCat"/>
      </c:valAx>
    </c:plotArea>
    <c:legend>
      <c:legendPos val="r"/>
      <c:overlay val="0"/>
    </c:legend>
    <c:plotVisOnly val="1"/>
    <c:dispBlanksAs val="gap"/>
    <c:showDLblsOverMax val="0"/>
  </c:chart>
  <c:spPr>
    <a:ln>
      <a:solidFill>
        <a:sysClr val="windowText" lastClr="000000"/>
      </a:solidFill>
    </a:ln>
  </c:sp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A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de-AT"/>
              <a:t>Druckverlust</a:t>
            </a:r>
            <a:r>
              <a:rPr lang="de-AT" baseline="0"/>
              <a:t> Hiflow Plus #2 Staugitter</a:t>
            </a:r>
            <a:endParaRPr lang="de-AT"/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8.5126752708223327E-2"/>
          <c:y val="9.3673598712070261E-2"/>
          <c:w val="0.81625902297492614"/>
          <c:h val="0.78538875544308995"/>
        </c:manualLayout>
      </c:layout>
      <c:scatterChart>
        <c:scatterStyle val="lineMarker"/>
        <c:varyColors val="0"/>
        <c:ser>
          <c:idx val="0"/>
          <c:order val="0"/>
          <c:tx>
            <c:v>B0</c:v>
          </c:tx>
          <c:xVal>
            <c:numRef>
              <c:f>Ergebnisse!$C$7:$C$11</c:f>
              <c:numCache>
                <c:formatCode>0.00</c:formatCode>
                <c:ptCount val="5"/>
                <c:pt idx="0">
                  <c:v>1.0451249516723662</c:v>
                </c:pt>
                <c:pt idx="1">
                  <c:v>2.0096594941736381</c:v>
                </c:pt>
                <c:pt idx="2">
                  <c:v>2.9573856267196934</c:v>
                </c:pt>
                <c:pt idx="3">
                  <c:v>3.9716849256127333</c:v>
                </c:pt>
                <c:pt idx="4">
                  <c:v>4.9894136946615779</c:v>
                </c:pt>
              </c:numCache>
            </c:numRef>
          </c:xVal>
          <c:yVal>
            <c:numRef>
              <c:f>Ergebnisse!$D$7:$D$11</c:f>
              <c:numCache>
                <c:formatCode>0.00</c:formatCode>
                <c:ptCount val="5"/>
                <c:pt idx="0">
                  <c:v>9.4117647058823528E-2</c:v>
                </c:pt>
                <c:pt idx="1">
                  <c:v>0.41764705882352943</c:v>
                </c:pt>
                <c:pt idx="2">
                  <c:v>0.92941176470588238</c:v>
                </c:pt>
                <c:pt idx="3">
                  <c:v>1.6823529411764706</c:v>
                </c:pt>
                <c:pt idx="4">
                  <c:v>2.7176470588235295</c:v>
                </c:pt>
              </c:numCache>
            </c:numRef>
          </c:yVal>
          <c:smooth val="0"/>
        </c:ser>
        <c:ser>
          <c:idx val="1"/>
          <c:order val="1"/>
          <c:tx>
            <c:v>B10</c:v>
          </c:tx>
          <c:xVal>
            <c:numRef>
              <c:f>Ergebnisse!$C$16:$C$20</c:f>
              <c:numCache>
                <c:formatCode>0.00</c:formatCode>
                <c:ptCount val="5"/>
                <c:pt idx="0">
                  <c:v>1.067787504003284</c:v>
                </c:pt>
                <c:pt idx="1">
                  <c:v>2.0057783258858493</c:v>
                </c:pt>
                <c:pt idx="2">
                  <c:v>2.9990860716934646</c:v>
                </c:pt>
                <c:pt idx="3">
                  <c:v>4.0257454447156347</c:v>
                </c:pt>
                <c:pt idx="4">
                  <c:v>4.965677884400316</c:v>
                </c:pt>
              </c:numCache>
            </c:numRef>
          </c:xVal>
          <c:yVal>
            <c:numRef>
              <c:f>Ergebnisse!$D$16:$D$20</c:f>
              <c:numCache>
                <c:formatCode>0.00</c:formatCode>
                <c:ptCount val="5"/>
                <c:pt idx="0">
                  <c:v>0.11176470588235295</c:v>
                </c:pt>
                <c:pt idx="1">
                  <c:v>0.45882352941176474</c:v>
                </c:pt>
                <c:pt idx="2">
                  <c:v>1.0529411764705883</c:v>
                </c:pt>
                <c:pt idx="3">
                  <c:v>2</c:v>
                </c:pt>
                <c:pt idx="4">
                  <c:v>3.5941176470588236</c:v>
                </c:pt>
              </c:numCache>
            </c:numRef>
          </c:yVal>
          <c:smooth val="0"/>
        </c:ser>
        <c:ser>
          <c:idx val="2"/>
          <c:order val="2"/>
          <c:tx>
            <c:v>B12</c:v>
          </c:tx>
          <c:xVal>
            <c:numRef>
              <c:f>Ergebnisse!$C$25:$C$29</c:f>
              <c:numCache>
                <c:formatCode>0.00</c:formatCode>
                <c:ptCount val="5"/>
                <c:pt idx="0">
                  <c:v>1.0699977977271484</c:v>
                </c:pt>
                <c:pt idx="1">
                  <c:v>2.0028983238979792</c:v>
                </c:pt>
                <c:pt idx="2">
                  <c:v>2.9920541581796138</c:v>
                </c:pt>
                <c:pt idx="3">
                  <c:v>4.0093376465166504</c:v>
                </c:pt>
                <c:pt idx="4">
                  <c:v>4.9820856825993003</c:v>
                </c:pt>
              </c:numCache>
            </c:numRef>
          </c:xVal>
          <c:yVal>
            <c:numRef>
              <c:f>Ergebnisse!$D$25:$D$29</c:f>
              <c:numCache>
                <c:formatCode>0.00</c:formatCode>
                <c:ptCount val="5"/>
                <c:pt idx="0">
                  <c:v>0.11764705882352942</c:v>
                </c:pt>
                <c:pt idx="1">
                  <c:v>0.4705882352941177</c:v>
                </c:pt>
                <c:pt idx="2">
                  <c:v>1.0647058823529412</c:v>
                </c:pt>
                <c:pt idx="3">
                  <c:v>2.0235294117647058</c:v>
                </c:pt>
                <c:pt idx="4">
                  <c:v>3.9235294117647062</c:v>
                </c:pt>
              </c:numCache>
            </c:numRef>
          </c:yVal>
          <c:smooth val="0"/>
        </c:ser>
        <c:ser>
          <c:idx val="3"/>
          <c:order val="3"/>
          <c:tx>
            <c:v>B24</c:v>
          </c:tx>
          <c:xVal>
            <c:numRef>
              <c:f>Ergebnisse!$C$34:$C$39</c:f>
              <c:numCache>
                <c:formatCode>0.00</c:formatCode>
                <c:ptCount val="6"/>
                <c:pt idx="0">
                  <c:v>1.0699977977271484</c:v>
                </c:pt>
                <c:pt idx="1">
                  <c:v>2.0544656896662161</c:v>
                </c:pt>
                <c:pt idx="2">
                  <c:v>2.9943981293508974</c:v>
                </c:pt>
                <c:pt idx="3">
                  <c:v>4.0163695600305012</c:v>
                </c:pt>
                <c:pt idx="4">
                  <c:v>4.6234580933929248</c:v>
                </c:pt>
                <c:pt idx="5">
                  <c:v>4.7781601906976361</c:v>
                </c:pt>
              </c:numCache>
            </c:numRef>
          </c:xVal>
          <c:yVal>
            <c:numRef>
              <c:f>Ergebnisse!$D$34:$D$39</c:f>
              <c:numCache>
                <c:formatCode>0.00</c:formatCode>
                <c:ptCount val="6"/>
                <c:pt idx="0">
                  <c:v>0.12941176470588237</c:v>
                </c:pt>
                <c:pt idx="1">
                  <c:v>0.50588235294117645</c:v>
                </c:pt>
                <c:pt idx="2">
                  <c:v>1.1588235294117648</c:v>
                </c:pt>
                <c:pt idx="3">
                  <c:v>2.3647058823529408</c:v>
                </c:pt>
                <c:pt idx="4">
                  <c:v>4.4941176470588236</c:v>
                </c:pt>
                <c:pt idx="5">
                  <c:v>6.5764705882352938</c:v>
                </c:pt>
              </c:numCache>
            </c:numRef>
          </c:yVal>
          <c:smooth val="0"/>
        </c:ser>
        <c:ser>
          <c:idx val="4"/>
          <c:order val="4"/>
          <c:tx>
            <c:v>B30</c:v>
          </c:tx>
          <c:xVal>
            <c:numRef>
              <c:f>Ergebnisse!$C$44:$C$55</c:f>
              <c:numCache>
                <c:formatCode>0.00</c:formatCode>
                <c:ptCount val="12"/>
                <c:pt idx="0">
                  <c:v>1.0585530362252114</c:v>
                </c:pt>
                <c:pt idx="1">
                  <c:v>1.4981753973151974</c:v>
                </c:pt>
                <c:pt idx="2">
                  <c:v>1.9730148643446492</c:v>
                </c:pt>
                <c:pt idx="3">
                  <c:v>2.4852801021744524</c:v>
                </c:pt>
                <c:pt idx="4">
                  <c:v>2.964797790553948</c:v>
                </c:pt>
                <c:pt idx="5">
                  <c:v>3.4923751817862199</c:v>
                </c:pt>
                <c:pt idx="6">
                  <c:v>3.7257269087017306</c:v>
                </c:pt>
                <c:pt idx="7">
                  <c:v>3.9858683067478156</c:v>
                </c:pt>
                <c:pt idx="8">
                  <c:v>4.2437032190311434</c:v>
                </c:pt>
                <c:pt idx="9">
                  <c:v>4.4564940035315672</c:v>
                </c:pt>
                <c:pt idx="10">
                  <c:v>4.5990800816348703</c:v>
                </c:pt>
                <c:pt idx="11">
                  <c:v>4.670415788923683</c:v>
                </c:pt>
              </c:numCache>
            </c:numRef>
          </c:xVal>
          <c:yVal>
            <c:numRef>
              <c:f>Ergebnisse!$D$44:$D$55</c:f>
              <c:numCache>
                <c:formatCode>0.00</c:formatCode>
                <c:ptCount val="12"/>
                <c:pt idx="0">
                  <c:v>0.12941176470588237</c:v>
                </c:pt>
                <c:pt idx="1">
                  <c:v>0.28823529411764703</c:v>
                </c:pt>
                <c:pt idx="2">
                  <c:v>0.52941176470588236</c:v>
                </c:pt>
                <c:pt idx="3">
                  <c:v>0.83529411764705885</c:v>
                </c:pt>
                <c:pt idx="4">
                  <c:v>1.2117647058823531</c:v>
                </c:pt>
                <c:pt idx="5">
                  <c:v>1.7941176470588234</c:v>
                </c:pt>
                <c:pt idx="6">
                  <c:v>2.1</c:v>
                </c:pt>
                <c:pt idx="7">
                  <c:v>2.4823529411764707</c:v>
                </c:pt>
                <c:pt idx="8">
                  <c:v>3.1294117647058828</c:v>
                </c:pt>
                <c:pt idx="9">
                  <c:v>4.9882352941176471</c:v>
                </c:pt>
                <c:pt idx="10">
                  <c:v>7.1470588235294121</c:v>
                </c:pt>
                <c:pt idx="11">
                  <c:v>9.8470588235294105</c:v>
                </c:pt>
              </c:numCache>
            </c:numRef>
          </c:yVal>
          <c:smooth val="0"/>
        </c:ser>
        <c:ser>
          <c:idx val="5"/>
          <c:order val="5"/>
          <c:tx>
            <c:v>B36</c:v>
          </c:tx>
          <c:xVal>
            <c:numRef>
              <c:f>Ergebnisse!$C$60:$C$67</c:f>
              <c:numCache>
                <c:formatCode>0.00</c:formatCode>
                <c:ptCount val="8"/>
                <c:pt idx="0">
                  <c:v>1.053582167961973</c:v>
                </c:pt>
                <c:pt idx="1">
                  <c:v>2.0028834359142245</c:v>
                </c:pt>
                <c:pt idx="2">
                  <c:v>2.9779681950948089</c:v>
                </c:pt>
                <c:pt idx="3">
                  <c:v>3.5030138346535846</c:v>
                </c:pt>
                <c:pt idx="4">
                  <c:v>3.9688524550456208</c:v>
                </c:pt>
                <c:pt idx="5">
                  <c:v>4.227206600119807</c:v>
                </c:pt>
                <c:pt idx="6">
                  <c:v>4.4605532908299637</c:v>
                </c:pt>
                <c:pt idx="7">
                  <c:v>4.4685126699026014</c:v>
                </c:pt>
              </c:numCache>
            </c:numRef>
          </c:xVal>
          <c:yVal>
            <c:numRef>
              <c:f>Ergebnisse!$D$60:$D$67</c:f>
              <c:numCache>
                <c:formatCode>0.00</c:formatCode>
                <c:ptCount val="8"/>
                <c:pt idx="0">
                  <c:v>0.13529411764705884</c:v>
                </c:pt>
                <c:pt idx="1">
                  <c:v>0.57647058823529407</c:v>
                </c:pt>
                <c:pt idx="2">
                  <c:v>1.2941176470588236</c:v>
                </c:pt>
                <c:pt idx="3">
                  <c:v>1.9058823529411766</c:v>
                </c:pt>
                <c:pt idx="4">
                  <c:v>2.6529411764705881</c:v>
                </c:pt>
                <c:pt idx="5">
                  <c:v>4.2058823529411766</c:v>
                </c:pt>
                <c:pt idx="6">
                  <c:v>7.3529411764705888</c:v>
                </c:pt>
                <c:pt idx="7">
                  <c:v>10.823529411764705</c:v>
                </c:pt>
              </c:numCache>
            </c:numRef>
          </c:yVal>
          <c:smooth val="0"/>
        </c:ser>
        <c:ser>
          <c:idx val="6"/>
          <c:order val="6"/>
          <c:tx>
            <c:v>B40</c:v>
          </c:tx>
          <c:xVal>
            <c:numRef>
              <c:f>Ergebnisse!$C$72:$C$79</c:f>
              <c:numCache>
                <c:formatCode>0.00</c:formatCode>
                <c:ptCount val="8"/>
                <c:pt idx="0">
                  <c:v>1.1156718062304898</c:v>
                </c:pt>
                <c:pt idx="1">
                  <c:v>1.972095274008058</c:v>
                </c:pt>
                <c:pt idx="2">
                  <c:v>2.9693006816942673</c:v>
                </c:pt>
                <c:pt idx="3">
                  <c:v>3.5078651297561021</c:v>
                </c:pt>
                <c:pt idx="4">
                  <c:v>3.9940608285588537</c:v>
                </c:pt>
                <c:pt idx="5">
                  <c:v>4.1584748329849059</c:v>
                </c:pt>
                <c:pt idx="6">
                  <c:v>4.3275863803945578</c:v>
                </c:pt>
                <c:pt idx="7">
                  <c:v>4.3393302378535621</c:v>
                </c:pt>
              </c:numCache>
            </c:numRef>
          </c:xVal>
          <c:yVal>
            <c:numRef>
              <c:f>Ergebnisse!$D$72:$D$79</c:f>
              <c:numCache>
                <c:formatCode>0.00</c:formatCode>
                <c:ptCount val="8"/>
                <c:pt idx="0">
                  <c:v>0.15882352941176472</c:v>
                </c:pt>
                <c:pt idx="1">
                  <c:v>0.61176470588235299</c:v>
                </c:pt>
                <c:pt idx="2">
                  <c:v>1.3529411764705881</c:v>
                </c:pt>
                <c:pt idx="3">
                  <c:v>2</c:v>
                </c:pt>
                <c:pt idx="4">
                  <c:v>2.9294117647058826</c:v>
                </c:pt>
                <c:pt idx="5">
                  <c:v>4.6117647058823525</c:v>
                </c:pt>
                <c:pt idx="6">
                  <c:v>7.158823529411765</c:v>
                </c:pt>
                <c:pt idx="7">
                  <c:v>9.5882352941176485</c:v>
                </c:pt>
              </c:numCache>
            </c:numRef>
          </c:yVal>
          <c:smooth val="0"/>
        </c:ser>
        <c:ser>
          <c:idx val="7"/>
          <c:order val="7"/>
          <c:tx>
            <c:v>B49</c:v>
          </c:tx>
          <c:xVal>
            <c:numRef>
              <c:f>Ergebnisse!$C$84:$C$91</c:f>
              <c:numCache>
                <c:formatCode>0.00</c:formatCode>
                <c:ptCount val="8"/>
                <c:pt idx="0">
                  <c:v>1.0793656591903058</c:v>
                </c:pt>
                <c:pt idx="1">
                  <c:v>2.0284080499715147</c:v>
                </c:pt>
                <c:pt idx="2">
                  <c:v>2.9981817160353428</c:v>
                </c:pt>
                <c:pt idx="3">
                  <c:v>3.5149114442315041</c:v>
                </c:pt>
                <c:pt idx="4">
                  <c:v>3.9799681996080496</c:v>
                </c:pt>
                <c:pt idx="5">
                  <c:v>4.064523973312876</c:v>
                </c:pt>
                <c:pt idx="6">
                  <c:v>4.1068018601652891</c:v>
                </c:pt>
                <c:pt idx="7">
                  <c:v>4.1232432606078948</c:v>
                </c:pt>
              </c:numCache>
            </c:numRef>
          </c:xVal>
          <c:yVal>
            <c:numRef>
              <c:f>Ergebnisse!$D$84:$D$91</c:f>
              <c:numCache>
                <c:formatCode>0.00</c:formatCode>
                <c:ptCount val="8"/>
                <c:pt idx="0">
                  <c:v>0.17058823529411765</c:v>
                </c:pt>
                <c:pt idx="1">
                  <c:v>0.6705882352941176</c:v>
                </c:pt>
                <c:pt idx="2">
                  <c:v>1.5470588235294118</c:v>
                </c:pt>
                <c:pt idx="3">
                  <c:v>2.3000000000000003</c:v>
                </c:pt>
                <c:pt idx="4">
                  <c:v>4.8235294117647056</c:v>
                </c:pt>
                <c:pt idx="5">
                  <c:v>6.723529411764706</c:v>
                </c:pt>
                <c:pt idx="6">
                  <c:v>9.0823529411764703</c:v>
                </c:pt>
                <c:pt idx="7">
                  <c:v>11.388235294117647</c:v>
                </c:pt>
              </c:numCache>
            </c:numRef>
          </c:yVal>
          <c:smooth val="0"/>
        </c:ser>
        <c:ser>
          <c:idx val="8"/>
          <c:order val="8"/>
          <c:tx>
            <c:v>B60</c:v>
          </c:tx>
          <c:xVal>
            <c:numRef>
              <c:f>Ergebnisse!$C$96:$C$103</c:f>
              <c:numCache>
                <c:formatCode>0.00</c:formatCode>
                <c:ptCount val="8"/>
                <c:pt idx="0">
                  <c:v>1.0933280361849478</c:v>
                </c:pt>
                <c:pt idx="1">
                  <c:v>2.0351854043970423</c:v>
                </c:pt>
                <c:pt idx="2">
                  <c:v>3.014623116477948</c:v>
                </c:pt>
                <c:pt idx="3">
                  <c:v>3.4961212722970982</c:v>
                </c:pt>
                <c:pt idx="4">
                  <c:v>3.7568349078869794</c:v>
                </c:pt>
                <c:pt idx="5">
                  <c:v>3.85313453905081</c:v>
                </c:pt>
                <c:pt idx="6">
                  <c:v>3.8977611973950239</c:v>
                </c:pt>
                <c:pt idx="7">
                  <c:v>3.9024587403786257</c:v>
                </c:pt>
              </c:numCache>
            </c:numRef>
          </c:xVal>
          <c:yVal>
            <c:numRef>
              <c:f>Ergebnisse!$D$96:$D$103</c:f>
              <c:numCache>
                <c:formatCode>0.00</c:formatCode>
                <c:ptCount val="8"/>
                <c:pt idx="0">
                  <c:v>0.18823529411764706</c:v>
                </c:pt>
                <c:pt idx="1">
                  <c:v>0.75882352941176479</c:v>
                </c:pt>
                <c:pt idx="2">
                  <c:v>1.8235294117647061</c:v>
                </c:pt>
                <c:pt idx="3">
                  <c:v>2.7176470588235295</c:v>
                </c:pt>
                <c:pt idx="4">
                  <c:v>4.5588235294117645</c:v>
                </c:pt>
                <c:pt idx="5">
                  <c:v>7.0882352941176476</c:v>
                </c:pt>
                <c:pt idx="6">
                  <c:v>9.0117647058823529</c:v>
                </c:pt>
                <c:pt idx="7">
                  <c:v>11.294117647058824</c:v>
                </c:pt>
              </c:numCache>
            </c:numRef>
          </c:yVal>
          <c:smooth val="0"/>
        </c:ser>
        <c:ser>
          <c:idx val="9"/>
          <c:order val="9"/>
          <c:tx>
            <c:v>B73</c:v>
          </c:tx>
          <c:xVal>
            <c:numRef>
              <c:f>Ergebnisse!$C$108:$C$115</c:f>
              <c:numCache>
                <c:formatCode>0.00</c:formatCode>
                <c:ptCount val="8"/>
                <c:pt idx="0">
                  <c:v>1.0886304932013462</c:v>
                </c:pt>
                <c:pt idx="1">
                  <c:v>2.0422317188724439</c:v>
                </c:pt>
                <c:pt idx="2">
                  <c:v>2.960601372166531</c:v>
                </c:pt>
                <c:pt idx="3">
                  <c:v>3.446797070969283</c:v>
                </c:pt>
                <c:pt idx="4">
                  <c:v>3.5712819600347219</c:v>
                </c:pt>
                <c:pt idx="5">
                  <c:v>3.6253037043461389</c:v>
                </c:pt>
                <c:pt idx="6">
                  <c:v>3.6487914192641462</c:v>
                </c:pt>
                <c:pt idx="7">
                  <c:v>3.6464426477723451</c:v>
                </c:pt>
              </c:numCache>
            </c:numRef>
          </c:xVal>
          <c:yVal>
            <c:numRef>
              <c:f>Ergebnisse!$D$108:$D$115</c:f>
              <c:numCache>
                <c:formatCode>0.00</c:formatCode>
                <c:ptCount val="8"/>
                <c:pt idx="0">
                  <c:v>0.22352941176470589</c:v>
                </c:pt>
                <c:pt idx="1">
                  <c:v>0.91764705882352948</c:v>
                </c:pt>
                <c:pt idx="2">
                  <c:v>2.2470588235294118</c:v>
                </c:pt>
                <c:pt idx="3">
                  <c:v>3.8823529411764706</c:v>
                </c:pt>
                <c:pt idx="4">
                  <c:v>5.6941176470588237</c:v>
                </c:pt>
                <c:pt idx="5">
                  <c:v>7.4235294117647053</c:v>
                </c:pt>
                <c:pt idx="6">
                  <c:v>9.6058823529411761</c:v>
                </c:pt>
                <c:pt idx="7">
                  <c:v>11.223529411764705</c:v>
                </c:pt>
              </c:numCache>
            </c:numRef>
          </c:yVal>
          <c:smooth val="0"/>
        </c:ser>
        <c:ser>
          <c:idx val="10"/>
          <c:order val="10"/>
          <c:tx>
            <c:v>B80</c:v>
          </c:tx>
          <c:xVal>
            <c:numRef>
              <c:f>Ergebnisse!$C$120:$C$127</c:f>
              <c:numCache>
                <c:formatCode>0.00</c:formatCode>
                <c:ptCount val="8"/>
                <c:pt idx="0">
                  <c:v>1.0721890927587412</c:v>
                </c:pt>
                <c:pt idx="1">
                  <c:v>2.0023026035118314</c:v>
                </c:pt>
                <c:pt idx="2">
                  <c:v>2.4908470738063846</c:v>
                </c:pt>
                <c:pt idx="3">
                  <c:v>2.9535550576911289</c:v>
                </c:pt>
                <c:pt idx="4">
                  <c:v>3.34110235383825</c:v>
                </c:pt>
                <c:pt idx="5">
                  <c:v>3.4867261863298955</c:v>
                </c:pt>
                <c:pt idx="6">
                  <c:v>3.5149114442315041</c:v>
                </c:pt>
                <c:pt idx="7">
                  <c:v>3.5149114442315041</c:v>
                </c:pt>
              </c:numCache>
            </c:numRef>
          </c:xVal>
          <c:yVal>
            <c:numRef>
              <c:f>Ergebnisse!$D$120:$D$127</c:f>
              <c:numCache>
                <c:formatCode>0.00</c:formatCode>
                <c:ptCount val="8"/>
                <c:pt idx="0">
                  <c:v>0.24705882352941178</c:v>
                </c:pt>
                <c:pt idx="1">
                  <c:v>0.9882352941176471</c:v>
                </c:pt>
                <c:pt idx="2">
                  <c:v>1.6176470588235294</c:v>
                </c:pt>
                <c:pt idx="3">
                  <c:v>2.5705882352941178</c:v>
                </c:pt>
                <c:pt idx="4">
                  <c:v>4.4823529411764707</c:v>
                </c:pt>
                <c:pt idx="5">
                  <c:v>6.723529411764706</c:v>
                </c:pt>
                <c:pt idx="6">
                  <c:v>9.235294117647058</c:v>
                </c:pt>
                <c:pt idx="7">
                  <c:v>11.588235294117647</c:v>
                </c:pt>
              </c:numCache>
            </c:numRef>
          </c:yVal>
          <c:smooth val="0"/>
        </c:ser>
        <c:ser>
          <c:idx val="11"/>
          <c:order val="11"/>
          <c:tx>
            <c:v>B100</c:v>
          </c:tx>
          <c:xVal>
            <c:numRef>
              <c:f>Ergebnisse!$C$132:$C$140</c:f>
              <c:numCache>
                <c:formatCode>0.00</c:formatCode>
                <c:ptCount val="9"/>
                <c:pt idx="0">
                  <c:v>1.0607731160242388</c:v>
                </c:pt>
                <c:pt idx="1">
                  <c:v>1.9536801058974738</c:v>
                </c:pt>
                <c:pt idx="2">
                  <c:v>2.4552912656533286</c:v>
                </c:pt>
                <c:pt idx="3">
                  <c:v>2.7014088907671825</c:v>
                </c:pt>
                <c:pt idx="4">
                  <c:v>2.963934357555293</c:v>
                </c:pt>
                <c:pt idx="5">
                  <c:v>3.1045730004774961</c:v>
                </c:pt>
                <c:pt idx="6">
                  <c:v>3.1866122088487803</c:v>
                </c:pt>
                <c:pt idx="7">
                  <c:v>3.2100519826691478</c:v>
                </c:pt>
                <c:pt idx="8">
                  <c:v>3.2100519826691478</c:v>
                </c:pt>
              </c:numCache>
            </c:numRef>
          </c:xVal>
          <c:yVal>
            <c:numRef>
              <c:f>Ergebnisse!$D$132:$D$140</c:f>
              <c:numCache>
                <c:formatCode>0.00</c:formatCode>
                <c:ptCount val="9"/>
                <c:pt idx="0">
                  <c:v>0.30588235294117649</c:v>
                </c:pt>
                <c:pt idx="1">
                  <c:v>1.3058823529411767</c:v>
                </c:pt>
                <c:pt idx="2">
                  <c:v>2.3000000000000003</c:v>
                </c:pt>
                <c:pt idx="3">
                  <c:v>2.952941176470588</c:v>
                </c:pt>
                <c:pt idx="4">
                  <c:v>4.0058823529411764</c:v>
                </c:pt>
                <c:pt idx="5">
                  <c:v>5.7823529411764705</c:v>
                </c:pt>
                <c:pt idx="6">
                  <c:v>7.2941176470588243</c:v>
                </c:pt>
                <c:pt idx="7">
                  <c:v>9.3764705882352946</c:v>
                </c:pt>
                <c:pt idx="8">
                  <c:v>11.470588235294118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4936960"/>
        <c:axId val="104938880"/>
      </c:scatterChart>
      <c:valAx>
        <c:axId val="104936960"/>
        <c:scaling>
          <c:logBase val="10"/>
          <c:orientation val="minMax"/>
          <c:max val="5.2"/>
          <c:min val="0.5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sz="1400"/>
                  <a:t>F-Faktor [Pa</a:t>
                </a:r>
                <a:r>
                  <a:rPr lang="en-US" sz="1400" baseline="30000"/>
                  <a:t>0,5</a:t>
                </a:r>
                <a:r>
                  <a:rPr lang="en-US" sz="1400"/>
                  <a:t>]</a:t>
                </a:r>
              </a:p>
            </c:rich>
          </c:tx>
          <c:layout>
            <c:manualLayout>
              <c:xMode val="edge"/>
              <c:yMode val="edge"/>
              <c:x val="0.43313762268550177"/>
              <c:y val="0.95865949056531397"/>
            </c:manualLayout>
          </c:layout>
          <c:overlay val="0"/>
        </c:title>
        <c:numFmt formatCode="0.00" sourceLinked="1"/>
        <c:majorTickMark val="out"/>
        <c:minorTickMark val="none"/>
        <c:tickLblPos val="nextTo"/>
        <c:crossAx val="104938880"/>
        <c:crossesAt val="1.000000000000006E-5"/>
        <c:crossBetween val="midCat"/>
      </c:valAx>
      <c:valAx>
        <c:axId val="104938880"/>
        <c:scaling>
          <c:logBase val="10"/>
          <c:orientation val="minMax"/>
          <c:max val="15"/>
        </c:scaling>
        <c:delete val="0"/>
        <c:axPos val="l"/>
        <c:majorGridlines>
          <c:spPr>
            <a:ln>
              <a:solidFill>
                <a:schemeClr val="tx1"/>
              </a:solidFill>
            </a:ln>
          </c:spPr>
        </c:majorGridlines>
        <c:min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l-GR" sz="1400" b="1" i="0" u="none" strike="noStrike" baseline="0"/>
                  <a:t>Δ</a:t>
                </a:r>
                <a:r>
                  <a:rPr lang="de-AT" sz="1400" b="1" i="0" u="none" strike="noStrike" baseline="0"/>
                  <a:t>p/H [mbar/m] </a:t>
                </a:r>
                <a:endParaRPr lang="de-AT" sz="1400"/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crossAx val="104936960"/>
        <c:crossesAt val="1.000000000000006E-5"/>
        <c:crossBetween val="midCat"/>
      </c:valAx>
    </c:plotArea>
    <c:legend>
      <c:legendPos val="r"/>
      <c:overlay val="0"/>
    </c:legend>
    <c:plotVisOnly val="1"/>
    <c:dispBlanksAs val="gap"/>
    <c:showDLblsOverMax val="0"/>
  </c:chart>
  <c:spPr>
    <a:ln>
      <a:solidFill>
        <a:sysClr val="windowText" lastClr="000000"/>
      </a:solidFill>
    </a:ln>
  </c:sp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A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de-AT"/>
              <a:t>Hold-Up Hiflow Plus #2 (1,7m)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8.8453586158600064E-2"/>
          <c:y val="6.1456516647427122E-2"/>
          <c:w val="0.83224329241039374"/>
          <c:h val="0.83752464155509465"/>
        </c:manualLayout>
      </c:layout>
      <c:scatterChart>
        <c:scatterStyle val="lineMarker"/>
        <c:varyColors val="0"/>
        <c:ser>
          <c:idx val="3"/>
          <c:order val="0"/>
          <c:tx>
            <c:v>B30</c:v>
          </c:tx>
          <c:xVal>
            <c:numRef>
              <c:f>Ergebnisse!$B$42:$B$55</c:f>
              <c:numCache>
                <c:formatCode>0.00</c:formatCode>
                <c:ptCount val="14"/>
                <c:pt idx="0">
                  <c:v>0.24398219724923298</c:v>
                </c:pt>
                <c:pt idx="1">
                  <c:v>0.49660093245419107</c:v>
                </c:pt>
                <c:pt idx="2">
                  <c:v>0.98888359593051955</c:v>
                </c:pt>
                <c:pt idx="3">
                  <c:v>1.4647839487465051</c:v>
                </c:pt>
                <c:pt idx="4">
                  <c:v>1.9451119201227594</c:v>
                </c:pt>
                <c:pt idx="5">
                  <c:v>2.4557308446488677</c:v>
                </c:pt>
                <c:pt idx="6">
                  <c:v>2.9447133740679372</c:v>
                </c:pt>
                <c:pt idx="7">
                  <c:v>3.432923658260691</c:v>
                </c:pt>
                <c:pt idx="8">
                  <c:v>3.6791888532307704</c:v>
                </c:pt>
                <c:pt idx="9">
                  <c:v>3.9351364838358189</c:v>
                </c:pt>
                <c:pt idx="10">
                  <c:v>4.1779658426179749</c:v>
                </c:pt>
                <c:pt idx="11">
                  <c:v>4.3922500264776216</c:v>
                </c:pt>
                <c:pt idx="12">
                  <c:v>4.5698189191822722</c:v>
                </c:pt>
                <c:pt idx="13">
                  <c:v>4.6488902550536446</c:v>
                </c:pt>
              </c:numCache>
            </c:numRef>
          </c:xVal>
          <c:yVal>
            <c:numRef>
              <c:f>Ergebnisse!$E$42:$E$55</c:f>
              <c:numCache>
                <c:formatCode>General</c:formatCode>
                <c:ptCount val="14"/>
                <c:pt idx="0">
                  <c:v>2.9377805594352151E-2</c:v>
                </c:pt>
                <c:pt idx="1">
                  <c:v>2.9423753882185075E-2</c:v>
                </c:pt>
                <c:pt idx="2">
                  <c:v>2.9513294135397869E-2</c:v>
                </c:pt>
                <c:pt idx="3">
                  <c:v>2.9995751157643059E-2</c:v>
                </c:pt>
                <c:pt idx="4">
                  <c:v>3.0082935088402915E-2</c:v>
                </c:pt>
                <c:pt idx="5">
                  <c:v>2.8986263346750599E-2</c:v>
                </c:pt>
                <c:pt idx="6">
                  <c:v>2.9471469411857604E-2</c:v>
                </c:pt>
                <c:pt idx="7">
                  <c:v>3.0352341288858928E-2</c:v>
                </c:pt>
                <c:pt idx="8">
                  <c:v>3.1982523705904223E-2</c:v>
                </c:pt>
                <c:pt idx="9">
                  <c:v>3.4407179510008552E-2</c:v>
                </c:pt>
                <c:pt idx="10">
                  <c:v>3.8812127975628392E-2</c:v>
                </c:pt>
                <c:pt idx="11">
                  <c:v>5.1140603409762855E-2</c:v>
                </c:pt>
                <c:pt idx="12">
                  <c:v>6.5048207607794978E-2</c:v>
                </c:pt>
                <c:pt idx="13">
                  <c:v>8.290265191454893E-2</c:v>
                </c:pt>
              </c:numCache>
            </c:numRef>
          </c:yVal>
          <c:smooth val="0"/>
        </c:ser>
        <c:ser>
          <c:idx val="4"/>
          <c:order val="1"/>
          <c:tx>
            <c:v>B36</c:v>
          </c:tx>
          <c:xVal>
            <c:numRef>
              <c:f>Ergebnisse!$B$58:$B$67</c:f>
              <c:numCache>
                <c:formatCode>0.00</c:formatCode>
                <c:ptCount val="10"/>
                <c:pt idx="0">
                  <c:v>0.24066123950731455</c:v>
                </c:pt>
                <c:pt idx="1">
                  <c:v>0.47698624046494775</c:v>
                </c:pt>
                <c:pt idx="2">
                  <c:v>0.9713174351286209</c:v>
                </c:pt>
                <c:pt idx="3">
                  <c:v>1.9686523015553299</c:v>
                </c:pt>
                <c:pt idx="4">
                  <c:v>2.9356334981342695</c:v>
                </c:pt>
                <c:pt idx="5">
                  <c:v>3.468990839745075</c:v>
                </c:pt>
                <c:pt idx="6">
                  <c:v>3.9153118674681493</c:v>
                </c:pt>
                <c:pt idx="7">
                  <c:v>4.1935259199065333</c:v>
                </c:pt>
                <c:pt idx="8">
                  <c:v>4.3855324482619462</c:v>
                </c:pt>
                <c:pt idx="9">
                  <c:v>4.4233639416393435</c:v>
                </c:pt>
              </c:numCache>
            </c:numRef>
          </c:xVal>
          <c:yVal>
            <c:numRef>
              <c:f>Ergebnisse!$E$58:$E$67</c:f>
              <c:numCache>
                <c:formatCode>General</c:formatCode>
                <c:ptCount val="10"/>
                <c:pt idx="0">
                  <c:v>3.3120903177519652E-2</c:v>
                </c:pt>
                <c:pt idx="1">
                  <c:v>3.3197380540885703E-2</c:v>
                </c:pt>
                <c:pt idx="2">
                  <c:v>3.3357351539486185E-2</c:v>
                </c:pt>
                <c:pt idx="3">
                  <c:v>3.3283648792722734E-2</c:v>
                </c:pt>
                <c:pt idx="4">
                  <c:v>3.3596574518055311E-2</c:v>
                </c:pt>
                <c:pt idx="5">
                  <c:v>3.7733687333138158E-2</c:v>
                </c:pt>
                <c:pt idx="6">
                  <c:v>3.9859075542813975E-2</c:v>
                </c:pt>
                <c:pt idx="7">
                  <c:v>5.1048817271476782E-2</c:v>
                </c:pt>
                <c:pt idx="8">
                  <c:v>6.9743769341379117E-2</c:v>
                </c:pt>
                <c:pt idx="9">
                  <c:v>9.5128577177118021E-2</c:v>
                </c:pt>
              </c:numCache>
            </c:numRef>
          </c:yVal>
          <c:smooth val="0"/>
        </c:ser>
        <c:ser>
          <c:idx val="5"/>
          <c:order val="2"/>
          <c:tx>
            <c:v>B40</c:v>
          </c:tx>
          <c:xVal>
            <c:numRef>
              <c:f>Ergebnisse!$B$70:$B$79</c:f>
              <c:numCache>
                <c:formatCode>0.00</c:formatCode>
                <c:ptCount val="10"/>
                <c:pt idx="0">
                  <c:v>0.24943642125675383</c:v>
                </c:pt>
                <c:pt idx="1">
                  <c:v>0.47520908988647553</c:v>
                </c:pt>
                <c:pt idx="2">
                  <c:v>0.98316866738529474</c:v>
                </c:pt>
                <c:pt idx="3">
                  <c:v>1.9771890860662327</c:v>
                </c:pt>
                <c:pt idx="4">
                  <c:v>2.9429949513784979</c:v>
                </c:pt>
                <c:pt idx="5">
                  <c:v>3.4543952196495851</c:v>
                </c:pt>
                <c:pt idx="6">
                  <c:v>3.9388795806444641</c:v>
                </c:pt>
                <c:pt idx="7">
                  <c:v>4.106167902602337</c:v>
                </c:pt>
                <c:pt idx="8">
                  <c:v>4.2799739513897368</c:v>
                </c:pt>
                <c:pt idx="9">
                  <c:v>4.3082174343176902</c:v>
                </c:pt>
              </c:numCache>
            </c:numRef>
          </c:xVal>
          <c:yVal>
            <c:numRef>
              <c:f>Ergebnisse!$E$70:$E$79</c:f>
              <c:numCache>
                <c:formatCode>General</c:formatCode>
                <c:ptCount val="10"/>
                <c:pt idx="0">
                  <c:v>3.4444335918156245E-2</c:v>
                </c:pt>
                <c:pt idx="1">
                  <c:v>3.4508025973063447E-2</c:v>
                </c:pt>
                <c:pt idx="2">
                  <c:v>3.4254877343892813E-2</c:v>
                </c:pt>
                <c:pt idx="3">
                  <c:v>3.4535358547234205E-2</c:v>
                </c:pt>
                <c:pt idx="4">
                  <c:v>3.5204329746424068E-2</c:v>
                </c:pt>
                <c:pt idx="5">
                  <c:v>3.851924239166063E-2</c:v>
                </c:pt>
                <c:pt idx="6">
                  <c:v>4.3809674852341586E-2</c:v>
                </c:pt>
                <c:pt idx="7">
                  <c:v>5.416456255965766E-2</c:v>
                </c:pt>
                <c:pt idx="8">
                  <c:v>6.9675153765350981E-2</c:v>
                </c:pt>
                <c:pt idx="9">
                  <c:v>8.4351811372555235E-2</c:v>
                </c:pt>
              </c:numCache>
            </c:numRef>
          </c:yVal>
          <c:smooth val="0"/>
        </c:ser>
        <c:ser>
          <c:idx val="6"/>
          <c:order val="3"/>
          <c:tx>
            <c:v>B49</c:v>
          </c:tx>
          <c:xVal>
            <c:numRef>
              <c:f>Ergebnisse!$B$82:$B$91</c:f>
              <c:numCache>
                <c:formatCode>0.00</c:formatCode>
                <c:ptCount val="10"/>
                <c:pt idx="0">
                  <c:v>0.25150183588151792</c:v>
                </c:pt>
                <c:pt idx="1">
                  <c:v>0.48999495611399174</c:v>
                </c:pt>
                <c:pt idx="2">
                  <c:v>0.98215803150282432</c:v>
                </c:pt>
                <c:pt idx="3">
                  <c:v>1.9641669845114607</c:v>
                </c:pt>
                <c:pt idx="4">
                  <c:v>2.9503576781661236</c:v>
                </c:pt>
                <c:pt idx="5">
                  <c:v>3.4522226440397423</c:v>
                </c:pt>
                <c:pt idx="6">
                  <c:v>3.9388795806444641</c:v>
                </c:pt>
                <c:pt idx="7">
                  <c:v>4.0192648782086362</c:v>
                </c:pt>
                <c:pt idx="8">
                  <c:v>4.0692341172350144</c:v>
                </c:pt>
                <c:pt idx="9">
                  <c:v>4.0996501757728092</c:v>
                </c:pt>
              </c:numCache>
            </c:numRef>
          </c:xVal>
          <c:yVal>
            <c:numRef>
              <c:f>Ergebnisse!$E$82:$E$91</c:f>
              <c:numCache>
                <c:formatCode>General</c:formatCode>
                <c:ptCount val="10"/>
                <c:pt idx="0">
                  <c:v>3.5676711295870397E-2</c:v>
                </c:pt>
                <c:pt idx="1">
                  <c:v>3.5730907200342249E-2</c:v>
                </c:pt>
                <c:pt idx="2">
                  <c:v>3.5446296586858432E-2</c:v>
                </c:pt>
                <c:pt idx="3">
                  <c:v>3.6461894990657315E-2</c:v>
                </c:pt>
                <c:pt idx="4">
                  <c:v>3.8667339842632618E-2</c:v>
                </c:pt>
                <c:pt idx="5">
                  <c:v>4.3142115021854409E-2</c:v>
                </c:pt>
                <c:pt idx="6">
                  <c:v>5.5938917677741909E-2</c:v>
                </c:pt>
                <c:pt idx="7">
                  <c:v>6.9436489801451201E-2</c:v>
                </c:pt>
                <c:pt idx="8">
                  <c:v>9.006328681340578E-2</c:v>
                </c:pt>
                <c:pt idx="9">
                  <c:v>0.1059282345824515</c:v>
                </c:pt>
              </c:numCache>
            </c:numRef>
          </c:yVal>
          <c:smooth val="0"/>
        </c:ser>
        <c:ser>
          <c:idx val="7"/>
          <c:order val="4"/>
          <c:tx>
            <c:v>B60</c:v>
          </c:tx>
          <c:xVal>
            <c:numRef>
              <c:f>Ergebnisse!$B$94:$B$103</c:f>
              <c:numCache>
                <c:formatCode>0.00</c:formatCode>
                <c:ptCount val="10"/>
                <c:pt idx="0">
                  <c:v>0.2455010439122032</c:v>
                </c:pt>
                <c:pt idx="1">
                  <c:v>0.49751981465393391</c:v>
                </c:pt>
                <c:pt idx="2">
                  <c:v>0.98417675125865534</c:v>
                </c:pt>
                <c:pt idx="3">
                  <c:v>1.9726986537369957</c:v>
                </c:pt>
                <c:pt idx="4">
                  <c:v>2.9525302537759659</c:v>
                </c:pt>
                <c:pt idx="5">
                  <c:v>3.4326694635511603</c:v>
                </c:pt>
                <c:pt idx="6">
                  <c:v>3.7259671708798989</c:v>
                </c:pt>
                <c:pt idx="7">
                  <c:v>3.8237330733228112</c:v>
                </c:pt>
                <c:pt idx="8">
                  <c:v>3.8454588294212364</c:v>
                </c:pt>
                <c:pt idx="9">
                  <c:v>3.878047463568874</c:v>
                </c:pt>
              </c:numCache>
            </c:numRef>
          </c:xVal>
          <c:yVal>
            <c:numRef>
              <c:f>Ergebnisse!$E$94:$E$103</c:f>
              <c:numCache>
                <c:formatCode>General</c:formatCode>
                <c:ptCount val="10"/>
                <c:pt idx="0">
                  <c:v>4.1811496050754245E-2</c:v>
                </c:pt>
                <c:pt idx="1">
                  <c:v>4.1831196335758783E-2</c:v>
                </c:pt>
                <c:pt idx="2">
                  <c:v>4.1869238265422708E-2</c:v>
                </c:pt>
                <c:pt idx="3">
                  <c:v>4.2739413440476437E-2</c:v>
                </c:pt>
                <c:pt idx="4">
                  <c:v>4.6384068064340936E-2</c:v>
                </c:pt>
                <c:pt idx="5">
                  <c:v>5.1575466789130359E-2</c:v>
                </c:pt>
                <c:pt idx="6">
                  <c:v>6.2302577668176283E-2</c:v>
                </c:pt>
                <c:pt idx="7">
                  <c:v>7.7771818875882359E-2</c:v>
                </c:pt>
                <c:pt idx="8">
                  <c:v>8.9270603504959342E-2</c:v>
                </c:pt>
                <c:pt idx="9">
                  <c:v>0.11306022611832137</c:v>
                </c:pt>
              </c:numCache>
            </c:numRef>
          </c:yVal>
          <c:smooth val="0"/>
        </c:ser>
        <c:ser>
          <c:idx val="8"/>
          <c:order val="5"/>
          <c:tx>
            <c:v>B73</c:v>
          </c:tx>
          <c:xVal>
            <c:numRef>
              <c:f>Ergebnisse!$B$106:$B$115</c:f>
              <c:numCache>
                <c:formatCode>0.00</c:formatCode>
                <c:ptCount val="10"/>
                <c:pt idx="0">
                  <c:v>0.24984619513188822</c:v>
                </c:pt>
                <c:pt idx="1">
                  <c:v>0.49317466343424893</c:v>
                </c:pt>
                <c:pt idx="2">
                  <c:v>0.98417675125865534</c:v>
                </c:pt>
                <c:pt idx="3">
                  <c:v>1.979216380566523</c:v>
                </c:pt>
                <c:pt idx="4">
                  <c:v>2.9460125269464381</c:v>
                </c:pt>
                <c:pt idx="5">
                  <c:v>3.4218065855019475</c:v>
                </c:pt>
                <c:pt idx="6">
                  <c:v>3.5608514245318679</c:v>
                </c:pt>
                <c:pt idx="7">
                  <c:v>3.6282012684369853</c:v>
                </c:pt>
                <c:pt idx="8">
                  <c:v>3.6282012684369853</c:v>
                </c:pt>
                <c:pt idx="9">
                  <c:v>3.6282012684369853</c:v>
                </c:pt>
              </c:numCache>
            </c:numRef>
          </c:xVal>
          <c:yVal>
            <c:numRef>
              <c:f>Ergebnisse!$E$106:$E$115</c:f>
              <c:numCache>
                <c:formatCode>General</c:formatCode>
                <c:ptCount val="10"/>
                <c:pt idx="0">
                  <c:v>4.8874845131076192E-2</c:v>
                </c:pt>
                <c:pt idx="1">
                  <c:v>4.8933859671618105E-2</c:v>
                </c:pt>
                <c:pt idx="2">
                  <c:v>4.9052942583783038E-2</c:v>
                </c:pt>
                <c:pt idx="3">
                  <c:v>5.1672977417627768E-2</c:v>
                </c:pt>
                <c:pt idx="4">
                  <c:v>5.8250674876564351E-2</c:v>
                </c:pt>
                <c:pt idx="5">
                  <c:v>6.7087996939607542E-2</c:v>
                </c:pt>
                <c:pt idx="6">
                  <c:v>7.7825903357424633E-2</c:v>
                </c:pt>
                <c:pt idx="7">
                  <c:v>8.7357067804267732E-2</c:v>
                </c:pt>
                <c:pt idx="8">
                  <c:v>0.10162931290189667</c:v>
                </c:pt>
                <c:pt idx="9">
                  <c:v>0.11986607052664473</c:v>
                </c:pt>
              </c:numCache>
            </c:numRef>
          </c:yVal>
          <c:smooth val="0"/>
        </c:ser>
        <c:ser>
          <c:idx val="9"/>
          <c:order val="6"/>
          <c:tx>
            <c:v>B80</c:v>
          </c:tx>
          <c:xVal>
            <c:numRef>
              <c:f>Ergebnisse!$B$118:$B$127</c:f>
              <c:numCache>
                <c:formatCode>0.00</c:formatCode>
                <c:ptCount val="10"/>
                <c:pt idx="0">
                  <c:v>0.25636392196141577</c:v>
                </c:pt>
                <c:pt idx="1">
                  <c:v>0.49317466343424893</c:v>
                </c:pt>
                <c:pt idx="2">
                  <c:v>0.97765902442912789</c:v>
                </c:pt>
                <c:pt idx="3">
                  <c:v>1.9683535025173107</c:v>
                </c:pt>
                <c:pt idx="4">
                  <c:v>2.4637007415614023</c:v>
                </c:pt>
                <c:pt idx="5">
                  <c:v>2.9525302537759659</c:v>
                </c:pt>
                <c:pt idx="6">
                  <c:v>3.34576643915746</c:v>
                </c:pt>
                <c:pt idx="7">
                  <c:v>3.4761209757480103</c:v>
                </c:pt>
                <c:pt idx="8">
                  <c:v>3.497846731846435</c:v>
                </c:pt>
                <c:pt idx="9">
                  <c:v>3.5000193074562778</c:v>
                </c:pt>
              </c:numCache>
            </c:numRef>
          </c:xVal>
          <c:yVal>
            <c:numRef>
              <c:f>Ergebnisse!$E$118:$E$127</c:f>
              <c:numCache>
                <c:formatCode>General</c:formatCode>
                <c:ptCount val="10"/>
                <c:pt idx="0">
                  <c:v>5.6922349168302952E-2</c:v>
                </c:pt>
                <c:pt idx="1">
                  <c:v>5.6587309360231881E-2</c:v>
                </c:pt>
                <c:pt idx="2">
                  <c:v>5.710940054097044E-2</c:v>
                </c:pt>
                <c:pt idx="3">
                  <c:v>5.9348570738073314E-2</c:v>
                </c:pt>
                <c:pt idx="4">
                  <c:v>6.2648637726540321E-2</c:v>
                </c:pt>
                <c:pt idx="5">
                  <c:v>6.8722173260743674E-2</c:v>
                </c:pt>
                <c:pt idx="6">
                  <c:v>7.9924785139246016E-2</c:v>
                </c:pt>
                <c:pt idx="7">
                  <c:v>9.185212718554335E-2</c:v>
                </c:pt>
                <c:pt idx="8">
                  <c:v>0.10613000636066229</c:v>
                </c:pt>
                <c:pt idx="9">
                  <c:v>0.13308925495282145</c:v>
                </c:pt>
              </c:numCache>
            </c:numRef>
          </c:yVal>
          <c:smooth val="0"/>
        </c:ser>
        <c:ser>
          <c:idx val="10"/>
          <c:order val="7"/>
          <c:tx>
            <c:v>B100</c:v>
          </c:tx>
          <c:xVal>
            <c:numRef>
              <c:f>Ergebnisse!$B$130:$B$140</c:f>
              <c:numCache>
                <c:formatCode>0.00</c:formatCode>
                <c:ptCount val="11"/>
                <c:pt idx="0">
                  <c:v>0.24856264425014965</c:v>
                </c:pt>
                <c:pt idx="1">
                  <c:v>0.48898779139762732</c:v>
                </c:pt>
                <c:pt idx="2">
                  <c:v>0.98013924558904952</c:v>
                </c:pt>
                <c:pt idx="3">
                  <c:v>1.9621677280022363</c:v>
                </c:pt>
                <c:pt idx="4">
                  <c:v>2.4608401892624734</c:v>
                </c:pt>
                <c:pt idx="5">
                  <c:v>2.7166808433003342</c:v>
                </c:pt>
                <c:pt idx="6">
                  <c:v>2.9616807916586239</c:v>
                </c:pt>
                <c:pt idx="7">
                  <c:v>3.1134506711726093</c:v>
                </c:pt>
                <c:pt idx="8">
                  <c:v>3.1915037520655161</c:v>
                </c:pt>
                <c:pt idx="9">
                  <c:v>3.2023444577450864</c:v>
                </c:pt>
                <c:pt idx="10">
                  <c:v>3.2023444577450864</c:v>
                </c:pt>
              </c:numCache>
            </c:numRef>
          </c:xVal>
          <c:yVal>
            <c:numRef>
              <c:f>Ergebnisse!$E$130:$E$140</c:f>
              <c:numCache>
                <c:formatCode>General</c:formatCode>
                <c:ptCount val="11"/>
                <c:pt idx="0">
                  <c:v>6.8002589982156247E-2</c:v>
                </c:pt>
                <c:pt idx="1">
                  <c:v>6.8103708702026047E-2</c:v>
                </c:pt>
                <c:pt idx="2">
                  <c:v>6.9499854797192798E-2</c:v>
                </c:pt>
                <c:pt idx="3">
                  <c:v>7.4669032544881192E-2</c:v>
                </c:pt>
                <c:pt idx="4">
                  <c:v>8.1618229116389621E-2</c:v>
                </c:pt>
                <c:pt idx="5">
                  <c:v>8.5293785966874619E-2</c:v>
                </c:pt>
                <c:pt idx="6">
                  <c:v>9.1739946689051624E-2</c:v>
                </c:pt>
                <c:pt idx="7">
                  <c:v>0.10409370408520104</c:v>
                </c:pt>
                <c:pt idx="8">
                  <c:v>0.11403778066349719</c:v>
                </c:pt>
                <c:pt idx="9">
                  <c:v>0.12514297063672222</c:v>
                </c:pt>
                <c:pt idx="10">
                  <c:v>0.14536198452502988</c:v>
                </c:pt>
              </c:numCache>
            </c:numRef>
          </c:yVal>
          <c:smooth val="0"/>
        </c:ser>
        <c:ser>
          <c:idx val="0"/>
          <c:order val="8"/>
          <c:tx>
            <c:v>B24*</c:v>
          </c:tx>
          <c:xVal>
            <c:numRef>
              <c:f>Ergebnisse!$B$174:$B$182</c:f>
              <c:numCache>
                <c:formatCode>0.00</c:formatCode>
                <c:ptCount val="9"/>
                <c:pt idx="0">
                  <c:v>0.49502275920853556</c:v>
                </c:pt>
                <c:pt idx="1">
                  <c:v>0.98315192340473501</c:v>
                </c:pt>
                <c:pt idx="2">
                  <c:v>1.9692826796461829</c:v>
                </c:pt>
                <c:pt idx="3">
                  <c:v>2.93426467771071</c:v>
                </c:pt>
                <c:pt idx="4">
                  <c:v>3.4449479107046099</c:v>
                </c:pt>
                <c:pt idx="5">
                  <c:v>3.933992023656395</c:v>
                </c:pt>
                <c:pt idx="6">
                  <c:v>4.3321518324312995</c:v>
                </c:pt>
                <c:pt idx="7">
                  <c:v>4.5662368072487451</c:v>
                </c:pt>
                <c:pt idx="8">
                  <c:v>4.6593811064478414</c:v>
                </c:pt>
              </c:numCache>
            </c:numRef>
          </c:xVal>
          <c:yVal>
            <c:numRef>
              <c:f>Ergebnisse!$E$174:$E$182</c:f>
              <c:numCache>
                <c:formatCode>General</c:formatCode>
                <c:ptCount val="9"/>
                <c:pt idx="0">
                  <c:v>1.9102833811933725E-2</c:v>
                </c:pt>
                <c:pt idx="1">
                  <c:v>1.9527679291586816E-2</c:v>
                </c:pt>
                <c:pt idx="2">
                  <c:v>1.9584970298158394E-2</c:v>
                </c:pt>
                <c:pt idx="3">
                  <c:v>1.9640879284834586E-2</c:v>
                </c:pt>
                <c:pt idx="4">
                  <c:v>2.0859883651634669E-2</c:v>
                </c:pt>
                <c:pt idx="5">
                  <c:v>2.3266985394847284E-2</c:v>
                </c:pt>
                <c:pt idx="6">
                  <c:v>2.9633322861942257E-2</c:v>
                </c:pt>
                <c:pt idx="7">
                  <c:v>4.0747275584140305E-2</c:v>
                </c:pt>
                <c:pt idx="8">
                  <c:v>4.8681703079787773E-2</c:v>
                </c:pt>
              </c:numCache>
            </c:numRef>
          </c:yVal>
          <c:smooth val="0"/>
        </c:ser>
        <c:ser>
          <c:idx val="2"/>
          <c:order val="9"/>
          <c:tx>
            <c:v>B12*</c:v>
          </c:tx>
          <c:xVal>
            <c:numRef>
              <c:f>Ergebnisse!$B$165:$B$171</c:f>
              <c:numCache>
                <c:formatCode>0.00</c:formatCode>
                <c:ptCount val="7"/>
                <c:pt idx="0">
                  <c:v>0.49399219377444531</c:v>
                </c:pt>
                <c:pt idx="1">
                  <c:v>0.98110189586814855</c:v>
                </c:pt>
                <c:pt idx="2">
                  <c:v>1.9781259462496348</c:v>
                </c:pt>
                <c:pt idx="3">
                  <c:v>2.9281797092644406</c:v>
                </c:pt>
                <c:pt idx="4">
                  <c:v>3.9431092545109654</c:v>
                </c:pt>
                <c:pt idx="5">
                  <c:v>4.4283450558936526</c:v>
                </c:pt>
                <c:pt idx="6">
                  <c:v>4.6579183666189525</c:v>
                </c:pt>
              </c:numCache>
            </c:numRef>
          </c:xVal>
          <c:yVal>
            <c:numRef>
              <c:f>Ergebnisse!$E$165:$E$171</c:f>
              <c:numCache>
                <c:formatCode>General</c:formatCode>
                <c:ptCount val="7"/>
                <c:pt idx="0">
                  <c:v>1.6356550392835414E-2</c:v>
                </c:pt>
                <c:pt idx="1">
                  <c:v>1.6406399053741715E-2</c:v>
                </c:pt>
                <c:pt idx="2">
                  <c:v>1.6111850815802669E-2</c:v>
                </c:pt>
                <c:pt idx="3">
                  <c:v>1.5812229484054738E-2</c:v>
                </c:pt>
                <c:pt idx="4">
                  <c:v>1.5915897053196022E-2</c:v>
                </c:pt>
                <c:pt idx="5">
                  <c:v>1.8343791522485619E-2</c:v>
                </c:pt>
                <c:pt idx="6">
                  <c:v>2.1935233142273667E-2</c:v>
                </c:pt>
              </c:numCache>
            </c:numRef>
          </c:yVal>
          <c:smooth val="0"/>
        </c:ser>
        <c:ser>
          <c:idx val="1"/>
          <c:order val="10"/>
          <c:tx>
            <c:v>B10</c:v>
          </c:tx>
          <c:xVal>
            <c:numRef>
              <c:f>Ergebnisse!$B$185:$B$190</c:f>
              <c:numCache>
                <c:formatCode>0.00</c:formatCode>
                <c:ptCount val="6"/>
                <c:pt idx="0">
                  <c:v>0.49347475519656697</c:v>
                </c:pt>
                <c:pt idx="1">
                  <c:v>0.95691191659856034</c:v>
                </c:pt>
                <c:pt idx="2">
                  <c:v>1.9438614269916943</c:v>
                </c:pt>
                <c:pt idx="3">
                  <c:v>2.9413768188229361</c:v>
                </c:pt>
                <c:pt idx="4">
                  <c:v>3.883133431867122</c:v>
                </c:pt>
                <c:pt idx="5">
                  <c:v>4.8829435347564969</c:v>
                </c:pt>
              </c:numCache>
            </c:numRef>
          </c:xVal>
          <c:yVal>
            <c:numRef>
              <c:f>Ergebnisse!$E$185:$E$190</c:f>
              <c:numCache>
                <c:formatCode>General</c:formatCode>
                <c:ptCount val="6"/>
                <c:pt idx="0">
                  <c:v>1.3574003551754376E-2</c:v>
                </c:pt>
                <c:pt idx="1">
                  <c:v>1.3323788480489622E-2</c:v>
                </c:pt>
                <c:pt idx="2">
                  <c:v>1.2842314879999603E-2</c:v>
                </c:pt>
                <c:pt idx="3">
                  <c:v>1.2758646570938564E-2</c:v>
                </c:pt>
                <c:pt idx="4">
                  <c:v>1.3055181049984226E-2</c:v>
                </c:pt>
                <c:pt idx="5">
                  <c:v>2.1695471358661018E-2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6486144"/>
        <c:axId val="116488064"/>
      </c:scatterChart>
      <c:valAx>
        <c:axId val="116486144"/>
        <c:scaling>
          <c:logBase val="10"/>
          <c:orientation val="minMax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800" b="1" i="0" baseline="0"/>
                  <a:t>F-Faktor [Pa</a:t>
                </a:r>
                <a:r>
                  <a:rPr lang="en-US" sz="1800" b="1" i="0" baseline="30000"/>
                  <a:t>0,5</a:t>
                </a:r>
                <a:r>
                  <a:rPr lang="en-US" sz="1800" b="1" i="0" baseline="0"/>
                  <a:t>]</a:t>
                </a:r>
                <a:endParaRPr lang="de-AT"/>
              </a:p>
            </c:rich>
          </c:tx>
          <c:layout>
            <c:manualLayout>
              <c:xMode val="edge"/>
              <c:yMode val="edge"/>
              <c:x val="0.44078475130406991"/>
              <c:y val="0.94246844924462558"/>
            </c:manualLayout>
          </c:layout>
          <c:overlay val="0"/>
        </c:title>
        <c:numFmt formatCode="0.00" sourceLinked="1"/>
        <c:majorTickMark val="out"/>
        <c:minorTickMark val="none"/>
        <c:tickLblPos val="nextTo"/>
        <c:crossAx val="116488064"/>
        <c:crossesAt val="1.0000000000000047E-5"/>
        <c:crossBetween val="midCat"/>
      </c:valAx>
      <c:valAx>
        <c:axId val="116488064"/>
        <c:scaling>
          <c:logBase val="10"/>
          <c:orientation val="minMax"/>
          <c:min val="1.0000000000000005E-2"/>
        </c:scaling>
        <c:delete val="0"/>
        <c:axPos val="l"/>
        <c:majorGridlines/>
        <c:minorGridlines/>
        <c:title>
          <c:tx>
            <c:rich>
              <a:bodyPr rot="-5400000" vert="horz"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lang="de-AT" sz="18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AT" sz="18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rPr>
                  <a:t>Hold-up [-]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16486144"/>
        <c:crossesAt val="1.000000000000004E-4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A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de-AT"/>
              <a:t>Reproduzierbarkeit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8.5126752708223327E-2"/>
          <c:y val="9.3673598712070261E-2"/>
          <c:w val="0.81625902297492614"/>
          <c:h val="0.78538875544308995"/>
        </c:manualLayout>
      </c:layout>
      <c:scatterChart>
        <c:scatterStyle val="lineMarker"/>
        <c:varyColors val="0"/>
        <c:ser>
          <c:idx val="0"/>
          <c:order val="0"/>
          <c:tx>
            <c:v>B0</c:v>
          </c:tx>
          <c:xVal>
            <c:numRef>
              <c:f>Ergebnisse!$B$6:$B$11</c:f>
              <c:numCache>
                <c:formatCode>0.00</c:formatCode>
                <c:ptCount val="6"/>
                <c:pt idx="0">
                  <c:v>0.47401250997490774</c:v>
                </c:pt>
                <c:pt idx="1">
                  <c:v>0.98075751278184142</c:v>
                </c:pt>
                <c:pt idx="2">
                  <c:v>1.9592622206583101</c:v>
                </c:pt>
                <c:pt idx="3">
                  <c:v>2.926560270980509</c:v>
                </c:pt>
                <c:pt idx="4">
                  <c:v>3.9145108284323844</c:v>
                </c:pt>
                <c:pt idx="5">
                  <c:v>4.8925987519182481</c:v>
                </c:pt>
              </c:numCache>
            </c:numRef>
          </c:xVal>
          <c:yVal>
            <c:numRef>
              <c:f>Ergebnisse!$D$6:$D$11</c:f>
              <c:numCache>
                <c:formatCode>0.00</c:formatCode>
                <c:ptCount val="6"/>
                <c:pt idx="0">
                  <c:v>1.7647058823529412E-2</c:v>
                </c:pt>
                <c:pt idx="1">
                  <c:v>9.4117647058823528E-2</c:v>
                </c:pt>
                <c:pt idx="2">
                  <c:v>0.41764705882352943</c:v>
                </c:pt>
                <c:pt idx="3">
                  <c:v>0.92941176470588238</c:v>
                </c:pt>
                <c:pt idx="4">
                  <c:v>1.6823529411764706</c:v>
                </c:pt>
                <c:pt idx="5">
                  <c:v>2.7176470588235295</c:v>
                </c:pt>
              </c:numCache>
            </c:numRef>
          </c:yVal>
          <c:smooth val="0"/>
        </c:ser>
        <c:ser>
          <c:idx val="4"/>
          <c:order val="1"/>
          <c:tx>
            <c:v>B30</c:v>
          </c:tx>
          <c:xVal>
            <c:numRef>
              <c:f>Ergebnisse!$B$43:$B$55</c:f>
              <c:numCache>
                <c:formatCode>0.00</c:formatCode>
                <c:ptCount val="13"/>
                <c:pt idx="0">
                  <c:v>0.49660093245419107</c:v>
                </c:pt>
                <c:pt idx="1">
                  <c:v>0.98888359593051955</c:v>
                </c:pt>
                <c:pt idx="2">
                  <c:v>1.4647839487465051</c:v>
                </c:pt>
                <c:pt idx="3">
                  <c:v>1.9451119201227594</c:v>
                </c:pt>
                <c:pt idx="4">
                  <c:v>2.4557308446488677</c:v>
                </c:pt>
                <c:pt idx="5">
                  <c:v>2.9447133740679372</c:v>
                </c:pt>
                <c:pt idx="6">
                  <c:v>3.432923658260691</c:v>
                </c:pt>
                <c:pt idx="7">
                  <c:v>3.6791888532307704</c:v>
                </c:pt>
                <c:pt idx="8">
                  <c:v>3.9351364838358189</c:v>
                </c:pt>
                <c:pt idx="9">
                  <c:v>4.1779658426179749</c:v>
                </c:pt>
                <c:pt idx="10">
                  <c:v>4.3922500264776216</c:v>
                </c:pt>
                <c:pt idx="11">
                  <c:v>4.5698189191822722</c:v>
                </c:pt>
                <c:pt idx="12">
                  <c:v>4.6488902550536446</c:v>
                </c:pt>
              </c:numCache>
            </c:numRef>
          </c:xVal>
          <c:yVal>
            <c:numRef>
              <c:f>Ergebnisse!$D$43:$D$55</c:f>
              <c:numCache>
                <c:formatCode>0.00</c:formatCode>
                <c:ptCount val="13"/>
                <c:pt idx="0">
                  <c:v>2.9411764705882356E-2</c:v>
                </c:pt>
                <c:pt idx="1">
                  <c:v>0.12941176470588237</c:v>
                </c:pt>
                <c:pt idx="2">
                  <c:v>0.28823529411764703</c:v>
                </c:pt>
                <c:pt idx="3">
                  <c:v>0.52941176470588236</c:v>
                </c:pt>
                <c:pt idx="4">
                  <c:v>0.83529411764705885</c:v>
                </c:pt>
                <c:pt idx="5">
                  <c:v>1.2117647058823531</c:v>
                </c:pt>
                <c:pt idx="6">
                  <c:v>1.7941176470588234</c:v>
                </c:pt>
                <c:pt idx="7">
                  <c:v>2.1</c:v>
                </c:pt>
                <c:pt idx="8">
                  <c:v>2.4823529411764707</c:v>
                </c:pt>
                <c:pt idx="9">
                  <c:v>3.1294117647058828</c:v>
                </c:pt>
                <c:pt idx="10">
                  <c:v>4.9882352941176471</c:v>
                </c:pt>
                <c:pt idx="11">
                  <c:v>7.1470588235294121</c:v>
                </c:pt>
                <c:pt idx="12">
                  <c:v>9.8470588235294105</c:v>
                </c:pt>
              </c:numCache>
            </c:numRef>
          </c:yVal>
          <c:smooth val="0"/>
        </c:ser>
        <c:ser>
          <c:idx val="1"/>
          <c:order val="2"/>
          <c:tx>
            <c:v>B30**</c:v>
          </c:tx>
          <c:xVal>
            <c:numRef>
              <c:f>Ergebnisse!$B$143:$B$153</c:f>
              <c:numCache>
                <c:formatCode>0.00</c:formatCode>
                <c:ptCount val="11"/>
                <c:pt idx="0">
                  <c:v>0.48561594597903479</c:v>
                </c:pt>
                <c:pt idx="1">
                  <c:v>0.96755224023043418</c:v>
                </c:pt>
                <c:pt idx="2">
                  <c:v>1.956605641354878</c:v>
                </c:pt>
                <c:pt idx="3">
                  <c:v>2.4365147828545828</c:v>
                </c:pt>
                <c:pt idx="4">
                  <c:v>2.94142004656856</c:v>
                </c:pt>
                <c:pt idx="5">
                  <c:v>3.4000738072877312</c:v>
                </c:pt>
                <c:pt idx="6">
                  <c:v>3.6500158615623675</c:v>
                </c:pt>
                <c:pt idx="7">
                  <c:v>3.9279686632988171</c:v>
                </c:pt>
                <c:pt idx="8">
                  <c:v>4.3028817447107723</c:v>
                </c:pt>
                <c:pt idx="9">
                  <c:v>4.4774102481266826</c:v>
                </c:pt>
                <c:pt idx="10">
                  <c:v>4.5851438922105778</c:v>
                </c:pt>
              </c:numCache>
            </c:numRef>
          </c:xVal>
          <c:yVal>
            <c:numRef>
              <c:f>Ergebnisse!$D$143:$D$153</c:f>
              <c:numCache>
                <c:formatCode>0.00</c:formatCode>
                <c:ptCount val="11"/>
                <c:pt idx="0">
                  <c:v>2.9411764705882356E-2</c:v>
                </c:pt>
                <c:pt idx="1">
                  <c:v>0.12941176470588237</c:v>
                </c:pt>
                <c:pt idx="2">
                  <c:v>0.5117647058823529</c:v>
                </c:pt>
                <c:pt idx="3">
                  <c:v>0.81764705882352939</c:v>
                </c:pt>
                <c:pt idx="4">
                  <c:v>1.223529411764706</c:v>
                </c:pt>
                <c:pt idx="5">
                  <c:v>1.7117647058823531</c:v>
                </c:pt>
                <c:pt idx="6">
                  <c:v>2.0529411764705885</c:v>
                </c:pt>
                <c:pt idx="7">
                  <c:v>2.4764705882352942</c:v>
                </c:pt>
                <c:pt idx="8">
                  <c:v>3.9294117647058822</c:v>
                </c:pt>
                <c:pt idx="9">
                  <c:v>6.1882352941176473</c:v>
                </c:pt>
                <c:pt idx="10">
                  <c:v>9.0235294117647058</c:v>
                </c:pt>
              </c:numCache>
            </c:numRef>
          </c:yVal>
          <c:smooth val="0"/>
        </c:ser>
        <c:ser>
          <c:idx val="2"/>
          <c:order val="3"/>
          <c:tx>
            <c:v>B24</c:v>
          </c:tx>
          <c:xVal>
            <c:numRef>
              <c:f>Ergebnisse!$B$33:$B$39</c:f>
              <c:numCache>
                <c:formatCode>0.00</c:formatCode>
                <c:ptCount val="7"/>
                <c:pt idx="0">
                  <c:v>0.49547737863533631</c:v>
                </c:pt>
                <c:pt idx="1">
                  <c:v>0.97782906137161785</c:v>
                </c:pt>
                <c:pt idx="2">
                  <c:v>1.9643306643075071</c:v>
                </c:pt>
                <c:pt idx="3">
                  <c:v>2.9508322672433964</c:v>
                </c:pt>
                <c:pt idx="4">
                  <c:v>3.9481745471346255</c:v>
                </c:pt>
                <c:pt idx="5">
                  <c:v>4.5660931335889741</c:v>
                </c:pt>
                <c:pt idx="6">
                  <c:v>4.7698978603493556</c:v>
                </c:pt>
              </c:numCache>
            </c:numRef>
          </c:xVal>
          <c:yVal>
            <c:numRef>
              <c:f>Ergebnisse!$D$33:$D$39</c:f>
              <c:numCache>
                <c:formatCode>0.00</c:formatCode>
                <c:ptCount val="7"/>
                <c:pt idx="0">
                  <c:v>2.3529411764705882E-2</c:v>
                </c:pt>
                <c:pt idx="1">
                  <c:v>0.12941176470588237</c:v>
                </c:pt>
                <c:pt idx="2">
                  <c:v>0.50588235294117645</c:v>
                </c:pt>
                <c:pt idx="3">
                  <c:v>1.1588235294117648</c:v>
                </c:pt>
                <c:pt idx="4">
                  <c:v>2.3647058823529408</c:v>
                </c:pt>
                <c:pt idx="5">
                  <c:v>4.4941176470588236</c:v>
                </c:pt>
                <c:pt idx="6">
                  <c:v>6.5764705882352938</c:v>
                </c:pt>
              </c:numCache>
            </c:numRef>
          </c:yVal>
          <c:smooth val="0"/>
        </c:ser>
        <c:ser>
          <c:idx val="3"/>
          <c:order val="4"/>
          <c:tx>
            <c:v>B24*</c:v>
          </c:tx>
          <c:xVal>
            <c:numRef>
              <c:f>Ergebnisse!$B$174:$B$182</c:f>
              <c:numCache>
                <c:formatCode>0.00</c:formatCode>
                <c:ptCount val="9"/>
                <c:pt idx="0">
                  <c:v>0.49502275920853556</c:v>
                </c:pt>
                <c:pt idx="1">
                  <c:v>0.98315192340473501</c:v>
                </c:pt>
                <c:pt idx="2">
                  <c:v>1.9692826796461829</c:v>
                </c:pt>
                <c:pt idx="3">
                  <c:v>2.93426467771071</c:v>
                </c:pt>
                <c:pt idx="4">
                  <c:v>3.4449479107046099</c:v>
                </c:pt>
                <c:pt idx="5">
                  <c:v>3.933992023656395</c:v>
                </c:pt>
                <c:pt idx="6">
                  <c:v>4.3321518324312995</c:v>
                </c:pt>
                <c:pt idx="7">
                  <c:v>4.5662368072487451</c:v>
                </c:pt>
                <c:pt idx="8">
                  <c:v>4.6593811064478414</c:v>
                </c:pt>
              </c:numCache>
            </c:numRef>
          </c:xVal>
          <c:yVal>
            <c:numRef>
              <c:f>Ergebnisse!$D$174:$D$182</c:f>
              <c:numCache>
                <c:formatCode>0.00</c:formatCode>
                <c:ptCount val="9"/>
                <c:pt idx="0">
                  <c:v>2.9411764705882356E-2</c:v>
                </c:pt>
                <c:pt idx="1">
                  <c:v>0.12352941176470589</c:v>
                </c:pt>
                <c:pt idx="2">
                  <c:v>0.53529411764705881</c:v>
                </c:pt>
                <c:pt idx="3">
                  <c:v>1.2176470588235293</c:v>
                </c:pt>
                <c:pt idx="4">
                  <c:v>1.6823529411764706</c:v>
                </c:pt>
                <c:pt idx="5">
                  <c:v>2.3823529411764706</c:v>
                </c:pt>
                <c:pt idx="6">
                  <c:v>3.3764705882352941</c:v>
                </c:pt>
                <c:pt idx="7">
                  <c:v>4.9941176470588236</c:v>
                </c:pt>
                <c:pt idx="8">
                  <c:v>6.6352941176470583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5514880"/>
        <c:axId val="105521152"/>
      </c:scatterChart>
      <c:valAx>
        <c:axId val="105514880"/>
        <c:scaling>
          <c:logBase val="10"/>
          <c:orientation val="minMax"/>
          <c:max val="5"/>
          <c:min val="0.2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sz="1400"/>
                  <a:t>F-Faktor [Pa</a:t>
                </a:r>
                <a:r>
                  <a:rPr lang="en-US" sz="1400" baseline="30000"/>
                  <a:t>0,5</a:t>
                </a:r>
                <a:r>
                  <a:rPr lang="en-US" sz="1400"/>
                  <a:t>]</a:t>
                </a:r>
              </a:p>
            </c:rich>
          </c:tx>
          <c:layout>
            <c:manualLayout>
              <c:xMode val="edge"/>
              <c:yMode val="edge"/>
              <c:x val="0.43313762268550177"/>
              <c:y val="0.95865949056531397"/>
            </c:manualLayout>
          </c:layout>
          <c:overlay val="0"/>
        </c:title>
        <c:numFmt formatCode="0.00" sourceLinked="1"/>
        <c:majorTickMark val="out"/>
        <c:minorTickMark val="none"/>
        <c:tickLblPos val="nextTo"/>
        <c:crossAx val="105521152"/>
        <c:crossesAt val="1.000000000000006E-5"/>
        <c:crossBetween val="midCat"/>
      </c:valAx>
      <c:valAx>
        <c:axId val="105521152"/>
        <c:scaling>
          <c:logBase val="10"/>
          <c:orientation val="minMax"/>
          <c:max val="15"/>
        </c:scaling>
        <c:delete val="0"/>
        <c:axPos val="l"/>
        <c:majorGridlines>
          <c:spPr>
            <a:ln>
              <a:solidFill>
                <a:schemeClr val="tx1"/>
              </a:solidFill>
            </a:ln>
          </c:spPr>
        </c:majorGridlines>
        <c:min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l-GR" sz="1400" b="1" i="0" u="none" strike="noStrike" baseline="0"/>
                  <a:t>Δ</a:t>
                </a:r>
                <a:r>
                  <a:rPr lang="de-AT" sz="1400" b="1" i="0" u="none" strike="noStrike" baseline="0"/>
                  <a:t>p/H [mbar/m] </a:t>
                </a:r>
                <a:endParaRPr lang="de-AT" sz="1400"/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crossAx val="105514880"/>
        <c:crossesAt val="1.000000000000006E-5"/>
        <c:crossBetween val="midCat"/>
      </c:valAx>
    </c:plotArea>
    <c:legend>
      <c:legendPos val="r"/>
      <c:overlay val="0"/>
    </c:legend>
    <c:plotVisOnly val="1"/>
    <c:dispBlanksAs val="gap"/>
    <c:showDLblsOverMax val="0"/>
  </c:chart>
  <c:spPr>
    <a:ln>
      <a:solidFill>
        <a:sysClr val="windowText" lastClr="000000"/>
      </a:solidFill>
    </a:ln>
  </c:sp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A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de-AT"/>
              <a:t>Druckverlust</a:t>
            </a:r>
            <a:r>
              <a:rPr lang="de-AT" baseline="0"/>
              <a:t> Hiflow Plus #2 Flexim</a:t>
            </a:r>
            <a:endParaRPr lang="de-AT"/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8.5126752708223327E-2"/>
          <c:y val="9.3673598712070261E-2"/>
          <c:w val="0.81625902297492614"/>
          <c:h val="0.78538875544308995"/>
        </c:manualLayout>
      </c:layout>
      <c:scatterChart>
        <c:scatterStyle val="lineMarker"/>
        <c:varyColors val="0"/>
        <c:ser>
          <c:idx val="0"/>
          <c:order val="0"/>
          <c:tx>
            <c:v>B0</c:v>
          </c:tx>
          <c:xVal>
            <c:numRef>
              <c:f>Ergebnisse!$B$6:$B$11</c:f>
              <c:numCache>
                <c:formatCode>0.00</c:formatCode>
                <c:ptCount val="6"/>
                <c:pt idx="0">
                  <c:v>0.47401250997490774</c:v>
                </c:pt>
                <c:pt idx="1">
                  <c:v>0.98075751278184142</c:v>
                </c:pt>
                <c:pt idx="2">
                  <c:v>1.9592622206583101</c:v>
                </c:pt>
                <c:pt idx="3">
                  <c:v>2.926560270980509</c:v>
                </c:pt>
                <c:pt idx="4">
                  <c:v>3.9145108284323844</c:v>
                </c:pt>
                <c:pt idx="5">
                  <c:v>4.8925987519182481</c:v>
                </c:pt>
              </c:numCache>
            </c:numRef>
          </c:xVal>
          <c:yVal>
            <c:numRef>
              <c:f>Ergebnisse!$D$6:$D$11</c:f>
              <c:numCache>
                <c:formatCode>0.00</c:formatCode>
                <c:ptCount val="6"/>
                <c:pt idx="0">
                  <c:v>1.7647058823529412E-2</c:v>
                </c:pt>
                <c:pt idx="1">
                  <c:v>9.4117647058823528E-2</c:v>
                </c:pt>
                <c:pt idx="2">
                  <c:v>0.41764705882352943</c:v>
                </c:pt>
                <c:pt idx="3">
                  <c:v>0.92941176470588238</c:v>
                </c:pt>
                <c:pt idx="4">
                  <c:v>1.6823529411764706</c:v>
                </c:pt>
                <c:pt idx="5">
                  <c:v>2.7176470588235295</c:v>
                </c:pt>
              </c:numCache>
            </c:numRef>
          </c:yVal>
          <c:smooth val="0"/>
        </c:ser>
        <c:ser>
          <c:idx val="1"/>
          <c:order val="1"/>
          <c:tx>
            <c:v>B10</c:v>
          </c:tx>
          <c:xVal>
            <c:numRef>
              <c:f>Ergebnisse!$B$156:$B$162</c:f>
              <c:numCache>
                <c:formatCode>0.00</c:formatCode>
                <c:ptCount val="7"/>
                <c:pt idx="0">
                  <c:v>0.49567924181565554</c:v>
                </c:pt>
                <c:pt idx="1">
                  <c:v>0.97717165061373623</c:v>
                </c:pt>
                <c:pt idx="2">
                  <c:v>1.9632871652038473</c:v>
                </c:pt>
                <c:pt idx="3">
                  <c:v>2.9220592665787963</c:v>
                </c:pt>
                <c:pt idx="4">
                  <c:v>3.9090084878863847</c:v>
                </c:pt>
                <c:pt idx="5">
                  <c:v>4.3642862356860057</c:v>
                </c:pt>
                <c:pt idx="6">
                  <c:v>4.653226134688933</c:v>
                </c:pt>
              </c:numCache>
            </c:numRef>
          </c:xVal>
          <c:yVal>
            <c:numRef>
              <c:f>Ergebnisse!$D$156:$D$162</c:f>
              <c:numCache>
                <c:formatCode>0.00</c:formatCode>
                <c:ptCount val="7"/>
                <c:pt idx="0">
                  <c:v>2.3529411764705882E-2</c:v>
                </c:pt>
                <c:pt idx="1">
                  <c:v>0.10588235294117647</c:v>
                </c:pt>
                <c:pt idx="2">
                  <c:v>0.4705882352941177</c:v>
                </c:pt>
                <c:pt idx="3">
                  <c:v>1.0588235294117647</c:v>
                </c:pt>
                <c:pt idx="4">
                  <c:v>2</c:v>
                </c:pt>
                <c:pt idx="5">
                  <c:v>2.6823529411764704</c:v>
                </c:pt>
                <c:pt idx="6">
                  <c:v>3.2588235294117647</c:v>
                </c:pt>
              </c:numCache>
            </c:numRef>
          </c:yVal>
          <c:smooth val="0"/>
        </c:ser>
        <c:ser>
          <c:idx val="2"/>
          <c:order val="2"/>
          <c:tx>
            <c:v>B12</c:v>
          </c:tx>
          <c:xVal>
            <c:numRef>
              <c:f>Ergebnisse!$B$165:$B$171</c:f>
              <c:numCache>
                <c:formatCode>0.00</c:formatCode>
                <c:ptCount val="7"/>
                <c:pt idx="0">
                  <c:v>0.49399219377444531</c:v>
                </c:pt>
                <c:pt idx="1">
                  <c:v>0.98110189586814855</c:v>
                </c:pt>
                <c:pt idx="2">
                  <c:v>1.9781259462496348</c:v>
                </c:pt>
                <c:pt idx="3">
                  <c:v>2.9281797092644406</c:v>
                </c:pt>
                <c:pt idx="4">
                  <c:v>3.9431092545109654</c:v>
                </c:pt>
                <c:pt idx="5">
                  <c:v>4.4283450558936526</c:v>
                </c:pt>
                <c:pt idx="6">
                  <c:v>4.6579183666189525</c:v>
                </c:pt>
              </c:numCache>
            </c:numRef>
          </c:xVal>
          <c:yVal>
            <c:numRef>
              <c:f>Ergebnisse!$D$165:$D$171</c:f>
              <c:numCache>
                <c:formatCode>0.00</c:formatCode>
                <c:ptCount val="7"/>
                <c:pt idx="0">
                  <c:v>2.3529411764705882E-2</c:v>
                </c:pt>
                <c:pt idx="1">
                  <c:v>0.11176470588235295</c:v>
                </c:pt>
                <c:pt idx="2">
                  <c:v>0.4823529411764706</c:v>
                </c:pt>
                <c:pt idx="3">
                  <c:v>1.0647058823529412</c:v>
                </c:pt>
                <c:pt idx="4">
                  <c:v>2.0823529411764707</c:v>
                </c:pt>
                <c:pt idx="5">
                  <c:v>2.7823529411764709</c:v>
                </c:pt>
                <c:pt idx="6">
                  <c:v>3.3000000000000003</c:v>
                </c:pt>
              </c:numCache>
            </c:numRef>
          </c:yVal>
          <c:smooth val="0"/>
        </c:ser>
        <c:ser>
          <c:idx val="3"/>
          <c:order val="3"/>
          <c:tx>
            <c:v>B24</c:v>
          </c:tx>
          <c:xVal>
            <c:numRef>
              <c:f>Ergebnisse!$B$174:$B$182</c:f>
              <c:numCache>
                <c:formatCode>0.00</c:formatCode>
                <c:ptCount val="9"/>
                <c:pt idx="0">
                  <c:v>0.49502275920853556</c:v>
                </c:pt>
                <c:pt idx="1">
                  <c:v>0.98315192340473501</c:v>
                </c:pt>
                <c:pt idx="2">
                  <c:v>1.9692826796461829</c:v>
                </c:pt>
                <c:pt idx="3">
                  <c:v>2.93426467771071</c:v>
                </c:pt>
                <c:pt idx="4">
                  <c:v>3.4449479107046099</c:v>
                </c:pt>
                <c:pt idx="5">
                  <c:v>3.933992023656395</c:v>
                </c:pt>
                <c:pt idx="6">
                  <c:v>4.3321518324312995</c:v>
                </c:pt>
                <c:pt idx="7">
                  <c:v>4.5662368072487451</c:v>
                </c:pt>
                <c:pt idx="8">
                  <c:v>4.6593811064478414</c:v>
                </c:pt>
              </c:numCache>
            </c:numRef>
          </c:xVal>
          <c:yVal>
            <c:numRef>
              <c:f>Ergebnisse!$D$174:$D$182</c:f>
              <c:numCache>
                <c:formatCode>0.00</c:formatCode>
                <c:ptCount val="9"/>
                <c:pt idx="0">
                  <c:v>2.9411764705882356E-2</c:v>
                </c:pt>
                <c:pt idx="1">
                  <c:v>0.12352941176470589</c:v>
                </c:pt>
                <c:pt idx="2">
                  <c:v>0.53529411764705881</c:v>
                </c:pt>
                <c:pt idx="3">
                  <c:v>1.2176470588235293</c:v>
                </c:pt>
                <c:pt idx="4">
                  <c:v>1.6823529411764706</c:v>
                </c:pt>
                <c:pt idx="5">
                  <c:v>2.3823529411764706</c:v>
                </c:pt>
                <c:pt idx="6">
                  <c:v>3.3764705882352941</c:v>
                </c:pt>
                <c:pt idx="7">
                  <c:v>4.9941176470588236</c:v>
                </c:pt>
                <c:pt idx="8">
                  <c:v>6.6352941176470583</c:v>
                </c:pt>
              </c:numCache>
            </c:numRef>
          </c:yVal>
          <c:smooth val="0"/>
        </c:ser>
        <c:ser>
          <c:idx val="4"/>
          <c:order val="4"/>
          <c:tx>
            <c:v>B30</c:v>
          </c:tx>
          <c:xVal>
            <c:numRef>
              <c:f>Ergebnisse!$B$43:$B$55</c:f>
              <c:numCache>
                <c:formatCode>0.00</c:formatCode>
                <c:ptCount val="13"/>
                <c:pt idx="0">
                  <c:v>0.49660093245419107</c:v>
                </c:pt>
                <c:pt idx="1">
                  <c:v>0.98888359593051955</c:v>
                </c:pt>
                <c:pt idx="2">
                  <c:v>1.4647839487465051</c:v>
                </c:pt>
                <c:pt idx="3">
                  <c:v>1.9451119201227594</c:v>
                </c:pt>
                <c:pt idx="4">
                  <c:v>2.4557308446488677</c:v>
                </c:pt>
                <c:pt idx="5">
                  <c:v>2.9447133740679372</c:v>
                </c:pt>
                <c:pt idx="6">
                  <c:v>3.432923658260691</c:v>
                </c:pt>
                <c:pt idx="7">
                  <c:v>3.6791888532307704</c:v>
                </c:pt>
                <c:pt idx="8">
                  <c:v>3.9351364838358189</c:v>
                </c:pt>
                <c:pt idx="9">
                  <c:v>4.1779658426179749</c:v>
                </c:pt>
                <c:pt idx="10">
                  <c:v>4.3922500264776216</c:v>
                </c:pt>
                <c:pt idx="11">
                  <c:v>4.5698189191822722</c:v>
                </c:pt>
                <c:pt idx="12">
                  <c:v>4.6488902550536446</c:v>
                </c:pt>
              </c:numCache>
            </c:numRef>
          </c:xVal>
          <c:yVal>
            <c:numRef>
              <c:f>Ergebnisse!$D$43:$D$55</c:f>
              <c:numCache>
                <c:formatCode>0.00</c:formatCode>
                <c:ptCount val="13"/>
                <c:pt idx="0">
                  <c:v>2.9411764705882356E-2</c:v>
                </c:pt>
                <c:pt idx="1">
                  <c:v>0.12941176470588237</c:v>
                </c:pt>
                <c:pt idx="2">
                  <c:v>0.28823529411764703</c:v>
                </c:pt>
                <c:pt idx="3">
                  <c:v>0.52941176470588236</c:v>
                </c:pt>
                <c:pt idx="4">
                  <c:v>0.83529411764705885</c:v>
                </c:pt>
                <c:pt idx="5">
                  <c:v>1.2117647058823531</c:v>
                </c:pt>
                <c:pt idx="6">
                  <c:v>1.7941176470588234</c:v>
                </c:pt>
                <c:pt idx="7">
                  <c:v>2.1</c:v>
                </c:pt>
                <c:pt idx="8">
                  <c:v>2.4823529411764707</c:v>
                </c:pt>
                <c:pt idx="9">
                  <c:v>3.1294117647058828</c:v>
                </c:pt>
                <c:pt idx="10">
                  <c:v>4.9882352941176471</c:v>
                </c:pt>
                <c:pt idx="11">
                  <c:v>7.1470588235294121</c:v>
                </c:pt>
                <c:pt idx="12">
                  <c:v>9.8470588235294105</c:v>
                </c:pt>
              </c:numCache>
            </c:numRef>
          </c:yVal>
          <c:smooth val="0"/>
        </c:ser>
        <c:ser>
          <c:idx val="5"/>
          <c:order val="5"/>
          <c:tx>
            <c:v>B36</c:v>
          </c:tx>
          <c:xVal>
            <c:numRef>
              <c:f>Ergebnisse!$B$59:$B$67</c:f>
              <c:numCache>
                <c:formatCode>0.00</c:formatCode>
                <c:ptCount val="9"/>
                <c:pt idx="0">
                  <c:v>0.47698624046494775</c:v>
                </c:pt>
                <c:pt idx="1">
                  <c:v>0.9713174351286209</c:v>
                </c:pt>
                <c:pt idx="2">
                  <c:v>1.9686523015553299</c:v>
                </c:pt>
                <c:pt idx="3">
                  <c:v>2.9356334981342695</c:v>
                </c:pt>
                <c:pt idx="4">
                  <c:v>3.468990839745075</c:v>
                </c:pt>
                <c:pt idx="5">
                  <c:v>3.9153118674681493</c:v>
                </c:pt>
                <c:pt idx="6">
                  <c:v>4.1935259199065333</c:v>
                </c:pt>
                <c:pt idx="7">
                  <c:v>4.3855324482619462</c:v>
                </c:pt>
                <c:pt idx="8">
                  <c:v>4.4233639416393435</c:v>
                </c:pt>
              </c:numCache>
            </c:numRef>
          </c:xVal>
          <c:yVal>
            <c:numRef>
              <c:f>Ergebnisse!$D$59:$D$67</c:f>
              <c:numCache>
                <c:formatCode>0.00</c:formatCode>
                <c:ptCount val="9"/>
                <c:pt idx="0">
                  <c:v>3.5294117647058823E-2</c:v>
                </c:pt>
                <c:pt idx="1">
                  <c:v>0.13529411764705884</c:v>
                </c:pt>
                <c:pt idx="2">
                  <c:v>0.57647058823529407</c:v>
                </c:pt>
                <c:pt idx="3">
                  <c:v>1.2941176470588236</c:v>
                </c:pt>
                <c:pt idx="4">
                  <c:v>1.9058823529411766</c:v>
                </c:pt>
                <c:pt idx="5">
                  <c:v>2.6529411764705881</c:v>
                </c:pt>
                <c:pt idx="6">
                  <c:v>4.2058823529411766</c:v>
                </c:pt>
                <c:pt idx="7">
                  <c:v>7.3529411764705888</c:v>
                </c:pt>
                <c:pt idx="8">
                  <c:v>10.823529411764705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5564032"/>
        <c:axId val="105574400"/>
      </c:scatterChart>
      <c:valAx>
        <c:axId val="105564032"/>
        <c:scaling>
          <c:logBase val="10"/>
          <c:orientation val="minMax"/>
          <c:max val="5"/>
          <c:min val="0.2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sz="1400"/>
                  <a:t>F-Faktor [Pa</a:t>
                </a:r>
                <a:r>
                  <a:rPr lang="en-US" sz="1400" baseline="30000"/>
                  <a:t>0,5</a:t>
                </a:r>
                <a:r>
                  <a:rPr lang="en-US" sz="1400"/>
                  <a:t>]</a:t>
                </a:r>
              </a:p>
            </c:rich>
          </c:tx>
          <c:layout>
            <c:manualLayout>
              <c:xMode val="edge"/>
              <c:yMode val="edge"/>
              <c:x val="0.43313762268550177"/>
              <c:y val="0.95865949056531397"/>
            </c:manualLayout>
          </c:layout>
          <c:overlay val="0"/>
        </c:title>
        <c:numFmt formatCode="0.00" sourceLinked="1"/>
        <c:majorTickMark val="out"/>
        <c:minorTickMark val="none"/>
        <c:tickLblPos val="nextTo"/>
        <c:crossAx val="105574400"/>
        <c:crossesAt val="1.000000000000006E-5"/>
        <c:crossBetween val="midCat"/>
      </c:valAx>
      <c:valAx>
        <c:axId val="105574400"/>
        <c:scaling>
          <c:logBase val="10"/>
          <c:orientation val="minMax"/>
          <c:max val="15"/>
        </c:scaling>
        <c:delete val="0"/>
        <c:axPos val="l"/>
        <c:majorGridlines>
          <c:spPr>
            <a:ln>
              <a:solidFill>
                <a:schemeClr val="tx1"/>
              </a:solidFill>
            </a:ln>
          </c:spPr>
        </c:majorGridlines>
        <c:min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l-GR" sz="1400" b="1" i="0" u="none" strike="noStrike" baseline="0"/>
                  <a:t>Δ</a:t>
                </a:r>
                <a:r>
                  <a:rPr lang="de-AT" sz="1400" b="1" i="0" u="none" strike="noStrike" baseline="0"/>
                  <a:t>p/H [mbar/m] </a:t>
                </a:r>
                <a:endParaRPr lang="de-AT" sz="1400"/>
              </a:p>
            </c:rich>
          </c:tx>
          <c:layout/>
          <c:overlay val="0"/>
        </c:title>
        <c:numFmt formatCode="0.00" sourceLinked="1"/>
        <c:majorTickMark val="out"/>
        <c:minorTickMark val="none"/>
        <c:tickLblPos val="nextTo"/>
        <c:crossAx val="105564032"/>
        <c:crossesAt val="1.000000000000006E-5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spPr>
    <a:ln>
      <a:solidFill>
        <a:sysClr val="windowText" lastClr="000000"/>
      </a:solidFill>
    </a:ln>
  </c:sp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A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de-AT"/>
              <a:t>Druckverlust</a:t>
            </a:r>
            <a:r>
              <a:rPr lang="de-AT" baseline="0"/>
              <a:t> Hiflow Plus #2 Flexim (1,7m)</a:t>
            </a:r>
            <a:endParaRPr lang="de-AT"/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8.5126752708223327E-2"/>
          <c:y val="9.3673598712070261E-2"/>
          <c:w val="0.81625902297492614"/>
          <c:h val="0.78538875544308995"/>
        </c:manualLayout>
      </c:layout>
      <c:scatterChart>
        <c:scatterStyle val="lineMarker"/>
        <c:varyColors val="0"/>
        <c:ser>
          <c:idx val="0"/>
          <c:order val="0"/>
          <c:tx>
            <c:v>B0</c:v>
          </c:tx>
          <c:xVal>
            <c:numRef>
              <c:f>Ergebnisse!$B$6:$B$11</c:f>
              <c:numCache>
                <c:formatCode>0.00</c:formatCode>
                <c:ptCount val="6"/>
                <c:pt idx="0">
                  <c:v>0.47401250997490774</c:v>
                </c:pt>
                <c:pt idx="1">
                  <c:v>0.98075751278184142</c:v>
                </c:pt>
                <c:pt idx="2">
                  <c:v>1.9592622206583101</c:v>
                </c:pt>
                <c:pt idx="3">
                  <c:v>2.926560270980509</c:v>
                </c:pt>
                <c:pt idx="4">
                  <c:v>3.9145108284323844</c:v>
                </c:pt>
                <c:pt idx="5">
                  <c:v>4.8925987519182481</c:v>
                </c:pt>
              </c:numCache>
            </c:numRef>
          </c:xVal>
          <c:yVal>
            <c:numRef>
              <c:f>Ergebnisse!$D$6:$D$11</c:f>
              <c:numCache>
                <c:formatCode>0.00</c:formatCode>
                <c:ptCount val="6"/>
                <c:pt idx="0">
                  <c:v>1.7647058823529412E-2</c:v>
                </c:pt>
                <c:pt idx="1">
                  <c:v>9.4117647058823528E-2</c:v>
                </c:pt>
                <c:pt idx="2">
                  <c:v>0.41764705882352943</c:v>
                </c:pt>
                <c:pt idx="3">
                  <c:v>0.92941176470588238</c:v>
                </c:pt>
                <c:pt idx="4">
                  <c:v>1.6823529411764706</c:v>
                </c:pt>
                <c:pt idx="5">
                  <c:v>2.7176470588235295</c:v>
                </c:pt>
              </c:numCache>
            </c:numRef>
          </c:yVal>
          <c:smooth val="0"/>
        </c:ser>
        <c:ser>
          <c:idx val="1"/>
          <c:order val="1"/>
          <c:tx>
            <c:v>B10</c:v>
          </c:tx>
          <c:xVal>
            <c:numRef>
              <c:f>Ergebnisse!$B$15:$B$20</c:f>
              <c:numCache>
                <c:formatCode>0.00</c:formatCode>
                <c:ptCount val="6"/>
                <c:pt idx="0">
                  <c:v>0.49012767679985447</c:v>
                </c:pt>
                <c:pt idx="1">
                  <c:v>0.98446378724488226</c:v>
                </c:pt>
                <c:pt idx="2">
                  <c:v>1.9602729477887104</c:v>
                </c:pt>
                <c:pt idx="3">
                  <c:v>2.9464959964612607</c:v>
                </c:pt>
                <c:pt idx="4">
                  <c:v>3.9525108179167607</c:v>
                </c:pt>
                <c:pt idx="5">
                  <c:v>4.8739683591206138</c:v>
                </c:pt>
              </c:numCache>
            </c:numRef>
          </c:xVal>
          <c:yVal>
            <c:numRef>
              <c:f>Ergebnisse!$D$15:$D$20</c:f>
              <c:numCache>
                <c:formatCode>0.00</c:formatCode>
                <c:ptCount val="6"/>
                <c:pt idx="0">
                  <c:v>2.3529411764705882E-2</c:v>
                </c:pt>
                <c:pt idx="1">
                  <c:v>0.11176470588235295</c:v>
                </c:pt>
                <c:pt idx="2">
                  <c:v>0.45882352941176474</c:v>
                </c:pt>
                <c:pt idx="3">
                  <c:v>1.0529411764705883</c:v>
                </c:pt>
                <c:pt idx="4">
                  <c:v>2</c:v>
                </c:pt>
                <c:pt idx="5">
                  <c:v>3.5941176470588236</c:v>
                </c:pt>
              </c:numCache>
            </c:numRef>
          </c:yVal>
          <c:smooth val="0"/>
        </c:ser>
        <c:ser>
          <c:idx val="4"/>
          <c:order val="2"/>
          <c:tx>
            <c:v>B30</c:v>
          </c:tx>
          <c:xVal>
            <c:numRef>
              <c:f>Ergebnisse!$B$43:$B$55</c:f>
              <c:numCache>
                <c:formatCode>0.00</c:formatCode>
                <c:ptCount val="13"/>
                <c:pt idx="0">
                  <c:v>0.49660093245419107</c:v>
                </c:pt>
                <c:pt idx="1">
                  <c:v>0.98888359593051955</c:v>
                </c:pt>
                <c:pt idx="2">
                  <c:v>1.4647839487465051</c:v>
                </c:pt>
                <c:pt idx="3">
                  <c:v>1.9451119201227594</c:v>
                </c:pt>
                <c:pt idx="4">
                  <c:v>2.4557308446488677</c:v>
                </c:pt>
                <c:pt idx="5">
                  <c:v>2.9447133740679372</c:v>
                </c:pt>
                <c:pt idx="6">
                  <c:v>3.432923658260691</c:v>
                </c:pt>
                <c:pt idx="7">
                  <c:v>3.6791888532307704</c:v>
                </c:pt>
                <c:pt idx="8">
                  <c:v>3.9351364838358189</c:v>
                </c:pt>
                <c:pt idx="9">
                  <c:v>4.1779658426179749</c:v>
                </c:pt>
                <c:pt idx="10">
                  <c:v>4.3922500264776216</c:v>
                </c:pt>
                <c:pt idx="11">
                  <c:v>4.5698189191822722</c:v>
                </c:pt>
                <c:pt idx="12">
                  <c:v>4.6488902550536446</c:v>
                </c:pt>
              </c:numCache>
            </c:numRef>
          </c:xVal>
          <c:yVal>
            <c:numRef>
              <c:f>Ergebnisse!$D$43:$D$55</c:f>
              <c:numCache>
                <c:formatCode>0.00</c:formatCode>
                <c:ptCount val="13"/>
                <c:pt idx="0">
                  <c:v>2.9411764705882356E-2</c:v>
                </c:pt>
                <c:pt idx="1">
                  <c:v>0.12941176470588237</c:v>
                </c:pt>
                <c:pt idx="2">
                  <c:v>0.28823529411764703</c:v>
                </c:pt>
                <c:pt idx="3">
                  <c:v>0.52941176470588236</c:v>
                </c:pt>
                <c:pt idx="4">
                  <c:v>0.83529411764705885</c:v>
                </c:pt>
                <c:pt idx="5">
                  <c:v>1.2117647058823531</c:v>
                </c:pt>
                <c:pt idx="6">
                  <c:v>1.7941176470588234</c:v>
                </c:pt>
                <c:pt idx="7">
                  <c:v>2.1</c:v>
                </c:pt>
                <c:pt idx="8">
                  <c:v>2.4823529411764707</c:v>
                </c:pt>
                <c:pt idx="9">
                  <c:v>3.1294117647058828</c:v>
                </c:pt>
                <c:pt idx="10">
                  <c:v>4.9882352941176471</c:v>
                </c:pt>
                <c:pt idx="11">
                  <c:v>7.1470588235294121</c:v>
                </c:pt>
                <c:pt idx="12">
                  <c:v>9.8470588235294105</c:v>
                </c:pt>
              </c:numCache>
            </c:numRef>
          </c:yVal>
          <c:smooth val="0"/>
        </c:ser>
        <c:ser>
          <c:idx val="6"/>
          <c:order val="3"/>
          <c:tx>
            <c:v>B40</c:v>
          </c:tx>
          <c:xVal>
            <c:numRef>
              <c:f>Ergebnisse!$B$71:$B$79</c:f>
              <c:numCache>
                <c:formatCode>0.00</c:formatCode>
                <c:ptCount val="9"/>
                <c:pt idx="0">
                  <c:v>0.47520908988647553</c:v>
                </c:pt>
                <c:pt idx="1">
                  <c:v>0.98316866738529474</c:v>
                </c:pt>
                <c:pt idx="2">
                  <c:v>1.9771890860662327</c:v>
                </c:pt>
                <c:pt idx="3">
                  <c:v>2.9429949513784979</c:v>
                </c:pt>
                <c:pt idx="4">
                  <c:v>3.4543952196495851</c:v>
                </c:pt>
                <c:pt idx="5">
                  <c:v>3.9388795806444641</c:v>
                </c:pt>
                <c:pt idx="6">
                  <c:v>4.106167902602337</c:v>
                </c:pt>
                <c:pt idx="7">
                  <c:v>4.2799739513897368</c:v>
                </c:pt>
                <c:pt idx="8">
                  <c:v>4.3082174343176902</c:v>
                </c:pt>
              </c:numCache>
            </c:numRef>
          </c:xVal>
          <c:yVal>
            <c:numRef>
              <c:f>Ergebnisse!$D$71:$D$79</c:f>
              <c:numCache>
                <c:formatCode>0.00</c:formatCode>
                <c:ptCount val="9"/>
                <c:pt idx="0">
                  <c:v>4.11764705882353E-2</c:v>
                </c:pt>
                <c:pt idx="1">
                  <c:v>0.15882352941176472</c:v>
                </c:pt>
                <c:pt idx="2">
                  <c:v>0.61176470588235299</c:v>
                </c:pt>
                <c:pt idx="3">
                  <c:v>1.3529411764705881</c:v>
                </c:pt>
                <c:pt idx="4">
                  <c:v>2</c:v>
                </c:pt>
                <c:pt idx="5">
                  <c:v>2.9294117647058826</c:v>
                </c:pt>
                <c:pt idx="6">
                  <c:v>4.6117647058823525</c:v>
                </c:pt>
                <c:pt idx="7">
                  <c:v>7.158823529411765</c:v>
                </c:pt>
                <c:pt idx="8">
                  <c:v>9.5882352941176485</c:v>
                </c:pt>
              </c:numCache>
            </c:numRef>
          </c:yVal>
          <c:smooth val="0"/>
        </c:ser>
        <c:ser>
          <c:idx val="8"/>
          <c:order val="4"/>
          <c:tx>
            <c:v>B60</c:v>
          </c:tx>
          <c:xVal>
            <c:numRef>
              <c:f>Ergebnisse!$B$95:$B$103</c:f>
              <c:numCache>
                <c:formatCode>0.00</c:formatCode>
                <c:ptCount val="9"/>
                <c:pt idx="0">
                  <c:v>0.49751981465393391</c:v>
                </c:pt>
                <c:pt idx="1">
                  <c:v>0.98417675125865534</c:v>
                </c:pt>
                <c:pt idx="2">
                  <c:v>1.9726986537369957</c:v>
                </c:pt>
                <c:pt idx="3">
                  <c:v>2.9525302537759659</c:v>
                </c:pt>
                <c:pt idx="4">
                  <c:v>3.4326694635511603</c:v>
                </c:pt>
                <c:pt idx="5">
                  <c:v>3.7259671708798989</c:v>
                </c:pt>
                <c:pt idx="6">
                  <c:v>3.8237330733228112</c:v>
                </c:pt>
                <c:pt idx="7">
                  <c:v>3.8454588294212364</c:v>
                </c:pt>
                <c:pt idx="8">
                  <c:v>3.878047463568874</c:v>
                </c:pt>
              </c:numCache>
            </c:numRef>
          </c:xVal>
          <c:yVal>
            <c:numRef>
              <c:f>Ergebnisse!$D$95:$D$103</c:f>
              <c:numCache>
                <c:formatCode>0.00</c:formatCode>
                <c:ptCount val="9"/>
                <c:pt idx="0">
                  <c:v>5.8823529411764712E-2</c:v>
                </c:pt>
                <c:pt idx="1">
                  <c:v>0.18823529411764706</c:v>
                </c:pt>
                <c:pt idx="2">
                  <c:v>0.75882352941176479</c:v>
                </c:pt>
                <c:pt idx="3">
                  <c:v>1.8235294117647061</c:v>
                </c:pt>
                <c:pt idx="4">
                  <c:v>2.7176470588235295</c:v>
                </c:pt>
                <c:pt idx="5">
                  <c:v>4.5588235294117645</c:v>
                </c:pt>
                <c:pt idx="6">
                  <c:v>7.0882352941176476</c:v>
                </c:pt>
                <c:pt idx="7">
                  <c:v>9.0117647058823529</c:v>
                </c:pt>
                <c:pt idx="8">
                  <c:v>11.294117647058824</c:v>
                </c:pt>
              </c:numCache>
            </c:numRef>
          </c:yVal>
          <c:smooth val="0"/>
        </c:ser>
        <c:ser>
          <c:idx val="10"/>
          <c:order val="5"/>
          <c:tx>
            <c:v>B80</c:v>
          </c:tx>
          <c:xVal>
            <c:numRef>
              <c:f>Ergebnisse!$B$119:$B$127</c:f>
              <c:numCache>
                <c:formatCode>0.00</c:formatCode>
                <c:ptCount val="9"/>
                <c:pt idx="0">
                  <c:v>0.49317466343424893</c:v>
                </c:pt>
                <c:pt idx="1">
                  <c:v>0.97765902442912789</c:v>
                </c:pt>
                <c:pt idx="2">
                  <c:v>1.9683535025173107</c:v>
                </c:pt>
                <c:pt idx="3">
                  <c:v>2.4637007415614023</c:v>
                </c:pt>
                <c:pt idx="4">
                  <c:v>2.9525302537759659</c:v>
                </c:pt>
                <c:pt idx="5">
                  <c:v>3.34576643915746</c:v>
                </c:pt>
                <c:pt idx="6">
                  <c:v>3.4761209757480103</c:v>
                </c:pt>
                <c:pt idx="7">
                  <c:v>3.497846731846435</c:v>
                </c:pt>
                <c:pt idx="8">
                  <c:v>3.5000193074562778</c:v>
                </c:pt>
              </c:numCache>
            </c:numRef>
          </c:xVal>
          <c:yVal>
            <c:numRef>
              <c:f>Ergebnisse!$D$119:$D$127</c:f>
              <c:numCache>
                <c:formatCode>0.00</c:formatCode>
                <c:ptCount val="9"/>
                <c:pt idx="0">
                  <c:v>8.2352941176470601E-2</c:v>
                </c:pt>
                <c:pt idx="1">
                  <c:v>0.24705882352941178</c:v>
                </c:pt>
                <c:pt idx="2">
                  <c:v>0.9882352941176471</c:v>
                </c:pt>
                <c:pt idx="3">
                  <c:v>1.6176470588235294</c:v>
                </c:pt>
                <c:pt idx="4">
                  <c:v>2.5705882352941178</c:v>
                </c:pt>
                <c:pt idx="5">
                  <c:v>4.4823529411764707</c:v>
                </c:pt>
                <c:pt idx="6">
                  <c:v>6.723529411764706</c:v>
                </c:pt>
                <c:pt idx="7">
                  <c:v>9.235294117647058</c:v>
                </c:pt>
                <c:pt idx="8">
                  <c:v>11.588235294117647</c:v>
                </c:pt>
              </c:numCache>
            </c:numRef>
          </c:yVal>
          <c:smooth val="0"/>
        </c:ser>
        <c:ser>
          <c:idx val="11"/>
          <c:order val="6"/>
          <c:tx>
            <c:v>B100</c:v>
          </c:tx>
          <c:xVal>
            <c:numRef>
              <c:f>Ergebnisse!$B$131:$B$140</c:f>
              <c:numCache>
                <c:formatCode>0.00</c:formatCode>
                <c:ptCount val="10"/>
                <c:pt idx="0">
                  <c:v>0.48898779139762732</c:v>
                </c:pt>
                <c:pt idx="1">
                  <c:v>0.98013924558904952</c:v>
                </c:pt>
                <c:pt idx="2">
                  <c:v>1.9621677280022363</c:v>
                </c:pt>
                <c:pt idx="3">
                  <c:v>2.4608401892624734</c:v>
                </c:pt>
                <c:pt idx="4">
                  <c:v>2.7166808433003342</c:v>
                </c:pt>
                <c:pt idx="5">
                  <c:v>2.9616807916586239</c:v>
                </c:pt>
                <c:pt idx="6">
                  <c:v>3.1134506711726093</c:v>
                </c:pt>
                <c:pt idx="7">
                  <c:v>3.1915037520655161</c:v>
                </c:pt>
                <c:pt idx="8">
                  <c:v>3.2023444577450864</c:v>
                </c:pt>
                <c:pt idx="9">
                  <c:v>3.2023444577450864</c:v>
                </c:pt>
              </c:numCache>
            </c:numRef>
          </c:xVal>
          <c:yVal>
            <c:numRef>
              <c:f>Ergebnisse!$D$131:$D$140</c:f>
              <c:numCache>
                <c:formatCode>0.00</c:formatCode>
                <c:ptCount val="10"/>
                <c:pt idx="0">
                  <c:v>9.4117647058823528E-2</c:v>
                </c:pt>
                <c:pt idx="1">
                  <c:v>0.30588235294117649</c:v>
                </c:pt>
                <c:pt idx="2">
                  <c:v>1.3058823529411767</c:v>
                </c:pt>
                <c:pt idx="3">
                  <c:v>2.3000000000000003</c:v>
                </c:pt>
                <c:pt idx="4">
                  <c:v>2.952941176470588</c:v>
                </c:pt>
                <c:pt idx="5">
                  <c:v>4.0058823529411764</c:v>
                </c:pt>
                <c:pt idx="6">
                  <c:v>5.7823529411764705</c:v>
                </c:pt>
                <c:pt idx="7">
                  <c:v>7.2941176470588243</c:v>
                </c:pt>
                <c:pt idx="8">
                  <c:v>9.3764705882352946</c:v>
                </c:pt>
                <c:pt idx="9">
                  <c:v>11.470588235294118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5608704"/>
        <c:axId val="105610624"/>
      </c:scatterChart>
      <c:valAx>
        <c:axId val="105608704"/>
        <c:scaling>
          <c:logBase val="10"/>
          <c:orientation val="minMax"/>
          <c:max val="5"/>
          <c:min val="0.2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sz="1400"/>
                  <a:t>F-Faktor [Pa</a:t>
                </a:r>
                <a:r>
                  <a:rPr lang="en-US" sz="1400" baseline="30000"/>
                  <a:t>0,5</a:t>
                </a:r>
                <a:r>
                  <a:rPr lang="en-US" sz="1400"/>
                  <a:t>]</a:t>
                </a:r>
              </a:p>
            </c:rich>
          </c:tx>
          <c:layout>
            <c:manualLayout>
              <c:xMode val="edge"/>
              <c:yMode val="edge"/>
              <c:x val="0.43313762268550177"/>
              <c:y val="0.95865949056531397"/>
            </c:manualLayout>
          </c:layout>
          <c:overlay val="0"/>
        </c:title>
        <c:numFmt formatCode="0.00" sourceLinked="1"/>
        <c:majorTickMark val="out"/>
        <c:minorTickMark val="none"/>
        <c:tickLblPos val="nextTo"/>
        <c:crossAx val="105610624"/>
        <c:crossesAt val="1.000000000000006E-5"/>
        <c:crossBetween val="midCat"/>
      </c:valAx>
      <c:valAx>
        <c:axId val="105610624"/>
        <c:scaling>
          <c:logBase val="10"/>
          <c:orientation val="minMax"/>
          <c:max val="15"/>
        </c:scaling>
        <c:delete val="0"/>
        <c:axPos val="l"/>
        <c:majorGridlines>
          <c:spPr>
            <a:ln>
              <a:solidFill>
                <a:schemeClr val="tx1"/>
              </a:solidFill>
            </a:ln>
          </c:spPr>
        </c:majorGridlines>
        <c:min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l-GR" sz="1400" b="1" i="0" u="none" strike="noStrike" baseline="0"/>
                  <a:t>Δ</a:t>
                </a:r>
                <a:r>
                  <a:rPr lang="de-AT" sz="1400" b="1" i="0" u="none" strike="noStrike" baseline="0"/>
                  <a:t>p/H [mbar/m] </a:t>
                </a:r>
                <a:endParaRPr lang="de-AT" sz="1400"/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crossAx val="105608704"/>
        <c:crossesAt val="1.000000000000006E-5"/>
        <c:crossBetween val="midCat"/>
      </c:valAx>
    </c:plotArea>
    <c:legend>
      <c:legendPos val="r"/>
      <c:overlay val="0"/>
    </c:legend>
    <c:plotVisOnly val="1"/>
    <c:dispBlanksAs val="gap"/>
    <c:showDLblsOverMax val="0"/>
  </c:chart>
  <c:spPr>
    <a:ln>
      <a:solidFill>
        <a:sysClr val="windowText" lastClr="000000"/>
      </a:solidFill>
    </a:ln>
  </c:sp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A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de-AT"/>
              <a:t>Hold-Up Hiflow Plus #2 (1,7m) Wiederholung B10</a:t>
            </a:r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8.8453586158600064E-2"/>
          <c:y val="6.1456516647427122E-2"/>
          <c:w val="0.83224329241039396"/>
          <c:h val="0.83752464155509465"/>
        </c:manualLayout>
      </c:layout>
      <c:scatterChart>
        <c:scatterStyle val="lineMarker"/>
        <c:varyColors val="0"/>
        <c:ser>
          <c:idx val="0"/>
          <c:order val="0"/>
          <c:tx>
            <c:v>B10 Alt</c:v>
          </c:tx>
          <c:xVal>
            <c:numRef>
              <c:f>Ergebnisse!$B$156:$B$162</c:f>
              <c:numCache>
                <c:formatCode>0.00</c:formatCode>
                <c:ptCount val="7"/>
                <c:pt idx="0">
                  <c:v>0.49567924181565554</c:v>
                </c:pt>
                <c:pt idx="1">
                  <c:v>0.97717165061373623</c:v>
                </c:pt>
                <c:pt idx="2">
                  <c:v>1.9632871652038473</c:v>
                </c:pt>
                <c:pt idx="3">
                  <c:v>2.9220592665787963</c:v>
                </c:pt>
                <c:pt idx="4">
                  <c:v>3.9090084878863847</c:v>
                </c:pt>
                <c:pt idx="5">
                  <c:v>4.3642862356860057</c:v>
                </c:pt>
                <c:pt idx="6">
                  <c:v>4.653226134688933</c:v>
                </c:pt>
              </c:numCache>
            </c:numRef>
          </c:xVal>
          <c:yVal>
            <c:numRef>
              <c:f>Ergebnisse!$E$156:$E$162</c:f>
              <c:numCache>
                <c:formatCode>General</c:formatCode>
                <c:ptCount val="7"/>
                <c:pt idx="0">
                  <c:v>1.2321016913533361E-2</c:v>
                </c:pt>
                <c:pt idx="1">
                  <c:v>1.1220954377101005E-2</c:v>
                </c:pt>
                <c:pt idx="2">
                  <c:v>9.4212667722028531E-3</c:v>
                </c:pt>
                <c:pt idx="3">
                  <c:v>8.4085023498466568E-3</c:v>
                </c:pt>
                <c:pt idx="4">
                  <c:v>7.4017172503722901E-3</c:v>
                </c:pt>
                <c:pt idx="5">
                  <c:v>1.5414452824957519E-2</c:v>
                </c:pt>
                <c:pt idx="6">
                  <c:v>2.0621734394624339E-2</c:v>
                </c:pt>
              </c:numCache>
            </c:numRef>
          </c:yVal>
          <c:smooth val="0"/>
        </c:ser>
        <c:ser>
          <c:idx val="1"/>
          <c:order val="1"/>
          <c:tx>
            <c:v>B10 Wiederh.</c:v>
          </c:tx>
          <c:xVal>
            <c:numRef>
              <c:f>Ergebnisse!$B$185:$B$190</c:f>
              <c:numCache>
                <c:formatCode>0.00</c:formatCode>
                <c:ptCount val="6"/>
                <c:pt idx="0">
                  <c:v>0.49347475519656697</c:v>
                </c:pt>
                <c:pt idx="1">
                  <c:v>0.95691191659856034</c:v>
                </c:pt>
                <c:pt idx="2">
                  <c:v>1.9438614269916943</c:v>
                </c:pt>
                <c:pt idx="3">
                  <c:v>2.9413768188229361</c:v>
                </c:pt>
                <c:pt idx="4">
                  <c:v>3.883133431867122</c:v>
                </c:pt>
                <c:pt idx="5">
                  <c:v>4.8829435347564969</c:v>
                </c:pt>
              </c:numCache>
            </c:numRef>
          </c:xVal>
          <c:yVal>
            <c:numRef>
              <c:f>Ergebnisse!$E$185:$E$190</c:f>
              <c:numCache>
                <c:formatCode>General</c:formatCode>
                <c:ptCount val="6"/>
                <c:pt idx="0">
                  <c:v>1.3574003551754376E-2</c:v>
                </c:pt>
                <c:pt idx="1">
                  <c:v>1.3323788480489622E-2</c:v>
                </c:pt>
                <c:pt idx="2">
                  <c:v>1.2842314879999603E-2</c:v>
                </c:pt>
                <c:pt idx="3">
                  <c:v>1.2758646570938564E-2</c:v>
                </c:pt>
                <c:pt idx="4">
                  <c:v>1.3055181049984226E-2</c:v>
                </c:pt>
                <c:pt idx="5">
                  <c:v>2.1695471358661018E-2</c:v>
                </c:pt>
              </c:numCache>
            </c:numRef>
          </c:yVal>
          <c:smooth val="0"/>
        </c:ser>
        <c:ser>
          <c:idx val="2"/>
          <c:order val="2"/>
          <c:tx>
            <c:v>B12</c:v>
          </c:tx>
          <c:xVal>
            <c:numRef>
              <c:f>Ergebnisse!$B$165:$B$171</c:f>
              <c:numCache>
                <c:formatCode>0.00</c:formatCode>
                <c:ptCount val="7"/>
                <c:pt idx="0">
                  <c:v>0.49399219377444531</c:v>
                </c:pt>
                <c:pt idx="1">
                  <c:v>0.98110189586814855</c:v>
                </c:pt>
                <c:pt idx="2">
                  <c:v>1.9781259462496348</c:v>
                </c:pt>
                <c:pt idx="3">
                  <c:v>2.9281797092644406</c:v>
                </c:pt>
                <c:pt idx="4">
                  <c:v>3.9431092545109654</c:v>
                </c:pt>
                <c:pt idx="5">
                  <c:v>4.4283450558936526</c:v>
                </c:pt>
                <c:pt idx="6">
                  <c:v>4.6579183666189525</c:v>
                </c:pt>
              </c:numCache>
            </c:numRef>
          </c:xVal>
          <c:yVal>
            <c:numRef>
              <c:f>Ergebnisse!$E$165:$E$171</c:f>
              <c:numCache>
                <c:formatCode>General</c:formatCode>
                <c:ptCount val="7"/>
                <c:pt idx="0">
                  <c:v>1.6356550392835414E-2</c:v>
                </c:pt>
                <c:pt idx="1">
                  <c:v>1.6406399053741715E-2</c:v>
                </c:pt>
                <c:pt idx="2">
                  <c:v>1.6111850815802669E-2</c:v>
                </c:pt>
                <c:pt idx="3">
                  <c:v>1.5812229484054738E-2</c:v>
                </c:pt>
                <c:pt idx="4">
                  <c:v>1.5915897053196022E-2</c:v>
                </c:pt>
                <c:pt idx="5">
                  <c:v>1.8343791522485619E-2</c:v>
                </c:pt>
                <c:pt idx="6">
                  <c:v>2.1935233142273667E-2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5669760"/>
        <c:axId val="105671680"/>
      </c:scatterChart>
      <c:valAx>
        <c:axId val="105669760"/>
        <c:scaling>
          <c:logBase val="10"/>
          <c:orientation val="minMax"/>
          <c:max val="6"/>
          <c:min val="0.30000000000000032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800" b="1" i="0" baseline="0"/>
                  <a:t>F-Faktor [Pa</a:t>
                </a:r>
                <a:r>
                  <a:rPr lang="en-US" sz="1800" b="1" i="0" baseline="30000"/>
                  <a:t>0,5</a:t>
                </a:r>
                <a:r>
                  <a:rPr lang="en-US" sz="1800" b="1" i="0" baseline="0"/>
                  <a:t>]</a:t>
                </a:r>
                <a:endParaRPr lang="de-AT"/>
              </a:p>
            </c:rich>
          </c:tx>
          <c:layout>
            <c:manualLayout>
              <c:xMode val="edge"/>
              <c:yMode val="edge"/>
              <c:x val="0.44078475130407002"/>
              <c:y val="0.94246844924462558"/>
            </c:manualLayout>
          </c:layout>
          <c:overlay val="0"/>
        </c:title>
        <c:numFmt formatCode="0.00" sourceLinked="1"/>
        <c:majorTickMark val="out"/>
        <c:minorTickMark val="none"/>
        <c:tickLblPos val="nextTo"/>
        <c:crossAx val="105671680"/>
        <c:crossesAt val="1.0000000000000053E-5"/>
        <c:crossBetween val="midCat"/>
        <c:majorUnit val="10"/>
      </c:valAx>
      <c:valAx>
        <c:axId val="105671680"/>
        <c:scaling>
          <c:logBase val="10"/>
          <c:orientation val="minMax"/>
          <c:max val="0.30000000000000032"/>
          <c:min val="3.0000000000000044E-3"/>
        </c:scaling>
        <c:delete val="0"/>
        <c:axPos val="l"/>
        <c:majorGridlines/>
        <c:minorGridlines/>
        <c:title>
          <c:tx>
            <c:rich>
              <a:bodyPr rot="-5400000" vert="horz"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lang="de-AT" sz="18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AT" sz="18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rPr>
                  <a:t>Hold-up [-]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05669760"/>
        <c:crossesAt val="1.0000000000000044E-4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A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de-AT"/>
              <a:t>Druckverlust</a:t>
            </a:r>
            <a:r>
              <a:rPr lang="de-AT" baseline="0"/>
              <a:t> Hiflow Plus #2 Flexim</a:t>
            </a:r>
            <a:endParaRPr lang="de-AT"/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8.5126752708223355E-2"/>
          <c:y val="9.3673598712070302E-2"/>
          <c:w val="0.81625902297492614"/>
          <c:h val="0.78538875544308995"/>
        </c:manualLayout>
      </c:layout>
      <c:scatterChart>
        <c:scatterStyle val="lineMarker"/>
        <c:varyColors val="0"/>
        <c:ser>
          <c:idx val="0"/>
          <c:order val="0"/>
          <c:tx>
            <c:v>B0</c:v>
          </c:tx>
          <c:xVal>
            <c:numRef>
              <c:f>Ergebnisse!$B$6:$B$11</c:f>
              <c:numCache>
                <c:formatCode>0.00</c:formatCode>
                <c:ptCount val="6"/>
                <c:pt idx="0">
                  <c:v>0.47401250997490774</c:v>
                </c:pt>
                <c:pt idx="1">
                  <c:v>0.98075751278184142</c:v>
                </c:pt>
                <c:pt idx="2">
                  <c:v>1.9592622206583101</c:v>
                </c:pt>
                <c:pt idx="3">
                  <c:v>2.926560270980509</c:v>
                </c:pt>
                <c:pt idx="4">
                  <c:v>3.9145108284323844</c:v>
                </c:pt>
                <c:pt idx="5">
                  <c:v>4.8925987519182481</c:v>
                </c:pt>
              </c:numCache>
            </c:numRef>
          </c:xVal>
          <c:yVal>
            <c:numRef>
              <c:f>Ergebnisse!$D$6:$D$11</c:f>
              <c:numCache>
                <c:formatCode>0.00</c:formatCode>
                <c:ptCount val="6"/>
                <c:pt idx="0">
                  <c:v>1.7647058823529412E-2</c:v>
                </c:pt>
                <c:pt idx="1">
                  <c:v>9.4117647058823528E-2</c:v>
                </c:pt>
                <c:pt idx="2">
                  <c:v>0.41764705882352943</c:v>
                </c:pt>
                <c:pt idx="3">
                  <c:v>0.92941176470588238</c:v>
                </c:pt>
                <c:pt idx="4">
                  <c:v>1.6823529411764706</c:v>
                </c:pt>
                <c:pt idx="5">
                  <c:v>2.7176470588235295</c:v>
                </c:pt>
              </c:numCache>
            </c:numRef>
          </c:yVal>
          <c:smooth val="0"/>
        </c:ser>
        <c:ser>
          <c:idx val="1"/>
          <c:order val="1"/>
          <c:tx>
            <c:v>B10</c:v>
          </c:tx>
          <c:xVal>
            <c:numRef>
              <c:f>Ergebnisse!$B$156:$B$162</c:f>
              <c:numCache>
                <c:formatCode>0.00</c:formatCode>
                <c:ptCount val="7"/>
                <c:pt idx="0">
                  <c:v>0.49567924181565554</c:v>
                </c:pt>
                <c:pt idx="1">
                  <c:v>0.97717165061373623</c:v>
                </c:pt>
                <c:pt idx="2">
                  <c:v>1.9632871652038473</c:v>
                </c:pt>
                <c:pt idx="3">
                  <c:v>2.9220592665787963</c:v>
                </c:pt>
                <c:pt idx="4">
                  <c:v>3.9090084878863847</c:v>
                </c:pt>
                <c:pt idx="5">
                  <c:v>4.3642862356860057</c:v>
                </c:pt>
                <c:pt idx="6">
                  <c:v>4.653226134688933</c:v>
                </c:pt>
              </c:numCache>
            </c:numRef>
          </c:xVal>
          <c:yVal>
            <c:numRef>
              <c:f>Ergebnisse!$D$156:$D$162</c:f>
              <c:numCache>
                <c:formatCode>0.00</c:formatCode>
                <c:ptCount val="7"/>
                <c:pt idx="0">
                  <c:v>2.3529411764705882E-2</c:v>
                </c:pt>
                <c:pt idx="1">
                  <c:v>0.10588235294117647</c:v>
                </c:pt>
                <c:pt idx="2">
                  <c:v>0.4705882352941177</c:v>
                </c:pt>
                <c:pt idx="3">
                  <c:v>1.0588235294117647</c:v>
                </c:pt>
                <c:pt idx="4">
                  <c:v>2</c:v>
                </c:pt>
                <c:pt idx="5">
                  <c:v>2.6823529411764704</c:v>
                </c:pt>
                <c:pt idx="6">
                  <c:v>3.2588235294117647</c:v>
                </c:pt>
              </c:numCache>
            </c:numRef>
          </c:yVal>
          <c:smooth val="0"/>
        </c:ser>
        <c:ser>
          <c:idx val="2"/>
          <c:order val="2"/>
          <c:tx>
            <c:v>B12</c:v>
          </c:tx>
          <c:xVal>
            <c:numRef>
              <c:f>Ergebnisse!$B$165:$B$171</c:f>
              <c:numCache>
                <c:formatCode>0.00</c:formatCode>
                <c:ptCount val="7"/>
                <c:pt idx="0">
                  <c:v>0.49399219377444531</c:v>
                </c:pt>
                <c:pt idx="1">
                  <c:v>0.98110189586814855</c:v>
                </c:pt>
                <c:pt idx="2">
                  <c:v>1.9781259462496348</c:v>
                </c:pt>
                <c:pt idx="3">
                  <c:v>2.9281797092644406</c:v>
                </c:pt>
                <c:pt idx="4">
                  <c:v>3.9431092545109654</c:v>
                </c:pt>
                <c:pt idx="5">
                  <c:v>4.4283450558936526</c:v>
                </c:pt>
                <c:pt idx="6">
                  <c:v>4.6579183666189525</c:v>
                </c:pt>
              </c:numCache>
            </c:numRef>
          </c:xVal>
          <c:yVal>
            <c:numRef>
              <c:f>Ergebnisse!$D$165:$D$171</c:f>
              <c:numCache>
                <c:formatCode>0.00</c:formatCode>
                <c:ptCount val="7"/>
                <c:pt idx="0">
                  <c:v>2.3529411764705882E-2</c:v>
                </c:pt>
                <c:pt idx="1">
                  <c:v>0.11176470588235295</c:v>
                </c:pt>
                <c:pt idx="2">
                  <c:v>0.4823529411764706</c:v>
                </c:pt>
                <c:pt idx="3">
                  <c:v>1.0647058823529412</c:v>
                </c:pt>
                <c:pt idx="4">
                  <c:v>2.0823529411764707</c:v>
                </c:pt>
                <c:pt idx="5">
                  <c:v>2.7823529411764709</c:v>
                </c:pt>
                <c:pt idx="6">
                  <c:v>3.3000000000000003</c:v>
                </c:pt>
              </c:numCache>
            </c:numRef>
          </c:yVal>
          <c:smooth val="0"/>
        </c:ser>
        <c:ser>
          <c:idx val="3"/>
          <c:order val="3"/>
          <c:tx>
            <c:v>B10 WDH</c:v>
          </c:tx>
          <c:xVal>
            <c:numRef>
              <c:f>Ergebnisse!$B$185:$B$190</c:f>
              <c:numCache>
                <c:formatCode>0.00</c:formatCode>
                <c:ptCount val="6"/>
                <c:pt idx="0">
                  <c:v>0.49347475519656697</c:v>
                </c:pt>
                <c:pt idx="1">
                  <c:v>0.95691191659856034</c:v>
                </c:pt>
                <c:pt idx="2">
                  <c:v>1.9438614269916943</c:v>
                </c:pt>
                <c:pt idx="3">
                  <c:v>2.9413768188229361</c:v>
                </c:pt>
                <c:pt idx="4">
                  <c:v>3.883133431867122</c:v>
                </c:pt>
                <c:pt idx="5">
                  <c:v>4.8829435347564969</c:v>
                </c:pt>
              </c:numCache>
            </c:numRef>
          </c:xVal>
          <c:yVal>
            <c:numRef>
              <c:f>Ergebnisse!$D$185:$D$190</c:f>
              <c:numCache>
                <c:formatCode>0.00</c:formatCode>
                <c:ptCount val="6"/>
                <c:pt idx="0">
                  <c:v>2.3529411764705882E-2</c:v>
                </c:pt>
                <c:pt idx="1">
                  <c:v>0.1</c:v>
                </c:pt>
                <c:pt idx="2">
                  <c:v>0.45294117647058824</c:v>
                </c:pt>
                <c:pt idx="3">
                  <c:v>1.0411764705882354</c:v>
                </c:pt>
                <c:pt idx="4">
                  <c:v>1.947058823529412</c:v>
                </c:pt>
                <c:pt idx="5">
                  <c:v>3.6588235294117646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6590464"/>
        <c:axId val="116596736"/>
      </c:scatterChart>
      <c:valAx>
        <c:axId val="116590464"/>
        <c:scaling>
          <c:logBase val="10"/>
          <c:orientation val="minMax"/>
          <c:max val="5"/>
          <c:min val="0.2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sz="1400"/>
                  <a:t>F-Faktor [Pa</a:t>
                </a:r>
                <a:r>
                  <a:rPr lang="en-US" sz="1400" baseline="30000"/>
                  <a:t>0,5</a:t>
                </a:r>
                <a:r>
                  <a:rPr lang="en-US" sz="1400"/>
                  <a:t>]</a:t>
                </a:r>
              </a:p>
            </c:rich>
          </c:tx>
          <c:layout>
            <c:manualLayout>
              <c:xMode val="edge"/>
              <c:yMode val="edge"/>
              <c:x val="0.43313762268550177"/>
              <c:y val="0.95865949056531441"/>
            </c:manualLayout>
          </c:layout>
          <c:overlay val="0"/>
        </c:title>
        <c:numFmt formatCode="0.00" sourceLinked="1"/>
        <c:majorTickMark val="out"/>
        <c:minorTickMark val="none"/>
        <c:tickLblPos val="nextTo"/>
        <c:crossAx val="116596736"/>
        <c:crossesAt val="1.0000000000000065E-5"/>
        <c:crossBetween val="midCat"/>
      </c:valAx>
      <c:valAx>
        <c:axId val="116596736"/>
        <c:scaling>
          <c:logBase val="10"/>
          <c:orientation val="minMax"/>
          <c:max val="15"/>
        </c:scaling>
        <c:delete val="0"/>
        <c:axPos val="l"/>
        <c:majorGridlines>
          <c:spPr>
            <a:ln>
              <a:solidFill>
                <a:schemeClr val="tx1"/>
              </a:solidFill>
            </a:ln>
          </c:spPr>
        </c:majorGridlines>
        <c:min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l-GR" sz="1400" b="1" i="0" u="none" strike="noStrike" baseline="0"/>
                  <a:t>Δ</a:t>
                </a:r>
                <a:r>
                  <a:rPr lang="de-AT" sz="1400" b="1" i="0" u="none" strike="noStrike" baseline="0"/>
                  <a:t>p/H [mbar/m] </a:t>
                </a:r>
                <a:endParaRPr lang="de-AT" sz="1400"/>
              </a:p>
            </c:rich>
          </c:tx>
          <c:layout/>
          <c:overlay val="0"/>
        </c:title>
        <c:numFmt formatCode="0.00" sourceLinked="1"/>
        <c:majorTickMark val="out"/>
        <c:minorTickMark val="none"/>
        <c:tickLblPos val="nextTo"/>
        <c:crossAx val="116590464"/>
        <c:crossesAt val="1.0000000000000065E-5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spPr>
    <a:ln>
      <a:solidFill>
        <a:sysClr val="windowText" lastClr="000000"/>
      </a:solidFill>
    </a:ln>
  </c:sp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A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de-AT"/>
              <a:t>Hold-Up Hiflow Plus #2 (1,7m) B60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8.8453586158600064E-2"/>
          <c:y val="6.1456516647427122E-2"/>
          <c:w val="0.83224329241039396"/>
          <c:h val="0.83752464155509465"/>
        </c:manualLayout>
      </c:layout>
      <c:scatterChart>
        <c:scatterStyle val="lineMarker"/>
        <c:varyColors val="0"/>
        <c:ser>
          <c:idx val="7"/>
          <c:order val="0"/>
          <c:tx>
            <c:v>B60</c:v>
          </c:tx>
          <c:spPr>
            <a:ln w="31750">
              <a:solidFill>
                <a:schemeClr val="tx1"/>
              </a:solidFill>
            </a:ln>
          </c:spPr>
          <c:marker>
            <c:symbol val="x"/>
            <c:size val="7"/>
            <c:spPr>
              <a:ln>
                <a:solidFill>
                  <a:sysClr val="windowText" lastClr="000000"/>
                </a:solidFill>
              </a:ln>
            </c:spPr>
          </c:marker>
          <c:xVal>
            <c:numRef>
              <c:f>Ergebnisse!$B$94:$B$103</c:f>
              <c:numCache>
                <c:formatCode>0.00</c:formatCode>
                <c:ptCount val="10"/>
                <c:pt idx="0">
                  <c:v>0.2455010439122032</c:v>
                </c:pt>
                <c:pt idx="1">
                  <c:v>0.49751981465393391</c:v>
                </c:pt>
                <c:pt idx="2">
                  <c:v>0.98417675125865534</c:v>
                </c:pt>
                <c:pt idx="3">
                  <c:v>1.9726986537369957</c:v>
                </c:pt>
                <c:pt idx="4">
                  <c:v>2.9525302537759659</c:v>
                </c:pt>
                <c:pt idx="5">
                  <c:v>3.4326694635511603</c:v>
                </c:pt>
                <c:pt idx="6">
                  <c:v>3.7259671708798989</c:v>
                </c:pt>
                <c:pt idx="7">
                  <c:v>3.8237330733228112</c:v>
                </c:pt>
                <c:pt idx="8">
                  <c:v>3.8454588294212364</c:v>
                </c:pt>
                <c:pt idx="9">
                  <c:v>3.878047463568874</c:v>
                </c:pt>
              </c:numCache>
            </c:numRef>
          </c:xVal>
          <c:yVal>
            <c:numRef>
              <c:f>Ergebnisse!$E$94:$E$103</c:f>
              <c:numCache>
                <c:formatCode>General</c:formatCode>
                <c:ptCount val="10"/>
                <c:pt idx="0">
                  <c:v>4.1811496050754245E-2</c:v>
                </c:pt>
                <c:pt idx="1">
                  <c:v>4.1831196335758783E-2</c:v>
                </c:pt>
                <c:pt idx="2">
                  <c:v>4.1869238265422708E-2</c:v>
                </c:pt>
                <c:pt idx="3">
                  <c:v>4.2739413440476437E-2</c:v>
                </c:pt>
                <c:pt idx="4">
                  <c:v>4.6384068064340936E-2</c:v>
                </c:pt>
                <c:pt idx="5">
                  <c:v>5.1575466789130359E-2</c:v>
                </c:pt>
                <c:pt idx="6">
                  <c:v>6.2302577668176283E-2</c:v>
                </c:pt>
                <c:pt idx="7">
                  <c:v>7.7771818875882359E-2</c:v>
                </c:pt>
                <c:pt idx="8">
                  <c:v>8.9270603504959342E-2</c:v>
                </c:pt>
                <c:pt idx="9">
                  <c:v>0.11306022611832137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5539072"/>
        <c:axId val="116638080"/>
      </c:scatterChart>
      <c:valAx>
        <c:axId val="105539072"/>
        <c:scaling>
          <c:logBase val="10"/>
          <c:orientation val="minMax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800" b="1" i="0" baseline="0"/>
                  <a:t>F-Faktor [Pa</a:t>
                </a:r>
                <a:r>
                  <a:rPr lang="en-US" sz="1800" b="1" i="0" baseline="30000"/>
                  <a:t>0,5</a:t>
                </a:r>
                <a:r>
                  <a:rPr lang="en-US" sz="1800" b="1" i="0" baseline="0"/>
                  <a:t>]</a:t>
                </a:r>
                <a:endParaRPr lang="de-AT"/>
              </a:p>
            </c:rich>
          </c:tx>
          <c:layout>
            <c:manualLayout>
              <c:xMode val="edge"/>
              <c:yMode val="edge"/>
              <c:x val="0.44078475130407002"/>
              <c:y val="0.94246844924462558"/>
            </c:manualLayout>
          </c:layout>
          <c:overlay val="0"/>
        </c:title>
        <c:numFmt formatCode="0.00" sourceLinked="1"/>
        <c:majorTickMark val="out"/>
        <c:minorTickMark val="none"/>
        <c:tickLblPos val="nextTo"/>
        <c:crossAx val="116638080"/>
        <c:crossesAt val="1.0000000000000053E-5"/>
        <c:crossBetween val="midCat"/>
      </c:valAx>
      <c:valAx>
        <c:axId val="116638080"/>
        <c:scaling>
          <c:logBase val="10"/>
          <c:orientation val="minMax"/>
          <c:max val="0.2"/>
          <c:min val="2.0000000000000011E-2"/>
        </c:scaling>
        <c:delete val="0"/>
        <c:axPos val="l"/>
        <c:majorGridlines/>
        <c:minorGridlines/>
        <c:title>
          <c:tx>
            <c:rich>
              <a:bodyPr rot="-5400000" vert="horz"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lang="de-AT" sz="18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AT" sz="18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rPr>
                  <a:t>Hold-up [-]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05539072"/>
        <c:crossesAt val="1.0000000000000044E-4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Relationship Id="rId4" Type="http://schemas.openxmlformats.org/officeDocument/2006/relationships/chart" Target="../charts/chart1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656665</xdr:colOff>
      <xdr:row>2</xdr:row>
      <xdr:rowOff>87854</xdr:rowOff>
    </xdr:from>
    <xdr:to>
      <xdr:col>21</xdr:col>
      <xdr:colOff>591672</xdr:colOff>
      <xdr:row>50</xdr:row>
      <xdr:rowOff>44824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22</xdr:col>
      <xdr:colOff>33618</xdr:colOff>
      <xdr:row>50</xdr:row>
      <xdr:rowOff>85164</xdr:rowOff>
    </xdr:from>
    <xdr:to>
      <xdr:col>36</xdr:col>
      <xdr:colOff>768725</xdr:colOff>
      <xdr:row>98</xdr:row>
      <xdr:rowOff>134023</xdr:rowOff>
    </xdr:to>
    <xdr:graphicFrame macro="">
      <xdr:nvGraphicFramePr>
        <xdr:cNvPr id="3" name="Diagramm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633437</xdr:colOff>
      <xdr:row>52</xdr:row>
      <xdr:rowOff>108597</xdr:rowOff>
    </xdr:from>
    <xdr:to>
      <xdr:col>21</xdr:col>
      <xdr:colOff>558460</xdr:colOff>
      <xdr:row>87</xdr:row>
      <xdr:rowOff>36675</xdr:rowOff>
    </xdr:to>
    <xdr:graphicFrame macro="">
      <xdr:nvGraphicFramePr>
        <xdr:cNvPr id="4" name="Diagramm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2</xdr:row>
      <xdr:rowOff>0</xdr:rowOff>
    </xdr:from>
    <xdr:to>
      <xdr:col>36</xdr:col>
      <xdr:colOff>723901</xdr:colOff>
      <xdr:row>49</xdr:row>
      <xdr:rowOff>136264</xdr:rowOff>
    </xdr:to>
    <xdr:graphicFrame macro="">
      <xdr:nvGraphicFramePr>
        <xdr:cNvPr id="5" name="Diagramm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681318</xdr:colOff>
      <xdr:row>88</xdr:row>
      <xdr:rowOff>89647</xdr:rowOff>
    </xdr:from>
    <xdr:to>
      <xdr:col>21</xdr:col>
      <xdr:colOff>616325</xdr:colOff>
      <xdr:row>136</xdr:row>
      <xdr:rowOff>127300</xdr:rowOff>
    </xdr:to>
    <xdr:graphicFrame macro="">
      <xdr:nvGraphicFramePr>
        <xdr:cNvPr id="6" name="Diagramm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37</xdr:col>
      <xdr:colOff>518160</xdr:colOff>
      <xdr:row>2</xdr:row>
      <xdr:rowOff>30480</xdr:rowOff>
    </xdr:from>
    <xdr:to>
      <xdr:col>52</xdr:col>
      <xdr:colOff>453167</xdr:colOff>
      <xdr:row>49</xdr:row>
      <xdr:rowOff>170330</xdr:rowOff>
    </xdr:to>
    <xdr:graphicFrame macro="">
      <xdr:nvGraphicFramePr>
        <xdr:cNvPr id="7" name="Diagramm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555172</xdr:colOff>
      <xdr:row>139</xdr:row>
      <xdr:rowOff>54428</xdr:rowOff>
    </xdr:from>
    <xdr:to>
      <xdr:col>21</xdr:col>
      <xdr:colOff>480195</xdr:colOff>
      <xdr:row>173</xdr:row>
      <xdr:rowOff>167563</xdr:rowOff>
    </xdr:to>
    <xdr:graphicFrame macro="">
      <xdr:nvGraphicFramePr>
        <xdr:cNvPr id="8" name="Diagramm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23</xdr:col>
      <xdr:colOff>0</xdr:colOff>
      <xdr:row>139</xdr:row>
      <xdr:rowOff>0</xdr:rowOff>
    </xdr:from>
    <xdr:to>
      <xdr:col>37</xdr:col>
      <xdr:colOff>729664</xdr:colOff>
      <xdr:row>187</xdr:row>
      <xdr:rowOff>37653</xdr:rowOff>
    </xdr:to>
    <xdr:graphicFrame macro="">
      <xdr:nvGraphicFramePr>
        <xdr:cNvPr id="9" name="Diagramm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239485</xdr:colOff>
      <xdr:row>190</xdr:row>
      <xdr:rowOff>76200</xdr:rowOff>
    </xdr:from>
    <xdr:to>
      <xdr:col>29</xdr:col>
      <xdr:colOff>736008</xdr:colOff>
      <xdr:row>224</xdr:row>
      <xdr:rowOff>137628</xdr:rowOff>
    </xdr:to>
    <xdr:graphicFrame macro="">
      <xdr:nvGraphicFramePr>
        <xdr:cNvPr id="10" name="Diagramm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651162</xdr:colOff>
      <xdr:row>1</xdr:row>
      <xdr:rowOff>32906</xdr:rowOff>
    </xdr:from>
    <xdr:to>
      <xdr:col>24</xdr:col>
      <xdr:colOff>221672</xdr:colOff>
      <xdr:row>38</xdr:row>
      <xdr:rowOff>109601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653142</xdr:colOff>
      <xdr:row>40</xdr:row>
      <xdr:rowOff>10886</xdr:rowOff>
    </xdr:from>
    <xdr:to>
      <xdr:col>22</xdr:col>
      <xdr:colOff>119742</xdr:colOff>
      <xdr:row>68</xdr:row>
      <xdr:rowOff>76200</xdr:rowOff>
    </xdr:to>
    <xdr:graphicFrame macro="">
      <xdr:nvGraphicFramePr>
        <xdr:cNvPr id="4" name="Diagramm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24</xdr:col>
      <xdr:colOff>360219</xdr:colOff>
      <xdr:row>1</xdr:row>
      <xdr:rowOff>27709</xdr:rowOff>
    </xdr:from>
    <xdr:to>
      <xdr:col>35</xdr:col>
      <xdr:colOff>637805</xdr:colOff>
      <xdr:row>38</xdr:row>
      <xdr:rowOff>104404</xdr:rowOff>
    </xdr:to>
    <xdr:graphicFrame macro="">
      <xdr:nvGraphicFramePr>
        <xdr:cNvPr id="5" name="Diagramm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35</xdr:col>
      <xdr:colOff>0</xdr:colOff>
      <xdr:row>1</xdr:row>
      <xdr:rowOff>0</xdr:rowOff>
    </xdr:from>
    <xdr:to>
      <xdr:col>46</xdr:col>
      <xdr:colOff>277586</xdr:colOff>
      <xdr:row>38</xdr:row>
      <xdr:rowOff>76695</xdr:rowOff>
    </xdr:to>
    <xdr:graphicFrame macro="">
      <xdr:nvGraphicFramePr>
        <xdr:cNvPr id="6" name="Diagramm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2</xdr:row>
      <xdr:rowOff>0</xdr:rowOff>
    </xdr:from>
    <xdr:to>
      <xdr:col>15</xdr:col>
      <xdr:colOff>304800</xdr:colOff>
      <xdr:row>37</xdr:row>
      <xdr:rowOff>21771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594360</xdr:colOff>
      <xdr:row>2</xdr:row>
      <xdr:rowOff>15240</xdr:rowOff>
    </xdr:from>
    <xdr:to>
      <xdr:col>15</xdr:col>
      <xdr:colOff>696686</xdr:colOff>
      <xdr:row>28</xdr:row>
      <xdr:rowOff>43543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30</xdr:row>
      <xdr:rowOff>0</xdr:rowOff>
    </xdr:from>
    <xdr:to>
      <xdr:col>19</xdr:col>
      <xdr:colOff>368193</xdr:colOff>
      <xdr:row>66</xdr:row>
      <xdr:rowOff>44183</xdr:rowOff>
    </xdr:to>
    <xdr:graphicFrame macro="">
      <xdr:nvGraphicFramePr>
        <xdr:cNvPr id="3" name="Diagramm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228601</xdr:colOff>
      <xdr:row>29</xdr:row>
      <xdr:rowOff>126670</xdr:rowOff>
    </xdr:from>
    <xdr:to>
      <xdr:col>18</xdr:col>
      <xdr:colOff>376517</xdr:colOff>
      <xdr:row>54</xdr:row>
      <xdr:rowOff>126669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</xdr:colOff>
      <xdr:row>1</xdr:row>
      <xdr:rowOff>0</xdr:rowOff>
    </xdr:from>
    <xdr:to>
      <xdr:col>19</xdr:col>
      <xdr:colOff>734291</xdr:colOff>
      <xdr:row>27</xdr:row>
      <xdr:rowOff>69273</xdr:rowOff>
    </xdr:to>
    <xdr:graphicFrame macro="">
      <xdr:nvGraphicFramePr>
        <xdr:cNvPr id="3" name="Diagramm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2"/>
  <sheetViews>
    <sheetView workbookViewId="0">
      <selection activeCell="F17" sqref="F17"/>
    </sheetView>
  </sheetViews>
  <sheetFormatPr baseColWidth="10" defaultRowHeight="14.4" x14ac:dyDescent="0.3"/>
  <cols>
    <col min="1" max="1" width="24.33203125" customWidth="1"/>
    <col min="2" max="2" width="18.109375" customWidth="1"/>
    <col min="4" max="4" width="12.88671875" customWidth="1"/>
  </cols>
  <sheetData>
    <row r="2" spans="1:4" ht="15.6" x14ac:dyDescent="0.3">
      <c r="A2" s="1" t="s">
        <v>0</v>
      </c>
      <c r="B2" s="122">
        <v>43177</v>
      </c>
    </row>
    <row r="3" spans="1:4" ht="15.6" x14ac:dyDescent="0.3">
      <c r="A3" s="1" t="s">
        <v>33</v>
      </c>
      <c r="B3" s="123" t="s">
        <v>45</v>
      </c>
    </row>
    <row r="4" spans="1:4" ht="15" thickBot="1" x14ac:dyDescent="0.35"/>
    <row r="5" spans="1:4" ht="18.600000000000001" thickBot="1" x14ac:dyDescent="0.4">
      <c r="A5" s="215" t="s">
        <v>34</v>
      </c>
      <c r="B5" s="216"/>
      <c r="C5" s="216"/>
      <c r="D5" s="217"/>
    </row>
    <row r="6" spans="1:4" ht="15" thickBot="1" x14ac:dyDescent="0.35">
      <c r="A6" s="136"/>
      <c r="B6" s="131"/>
      <c r="C6" s="131"/>
      <c r="D6" s="132"/>
    </row>
    <row r="7" spans="1:4" ht="15.6" x14ac:dyDescent="0.3">
      <c r="A7" s="137" t="s">
        <v>35</v>
      </c>
      <c r="B7" s="140" t="s">
        <v>37</v>
      </c>
      <c r="C7" s="125"/>
      <c r="D7" s="127"/>
    </row>
    <row r="8" spans="1:4" ht="15.6" x14ac:dyDescent="0.3">
      <c r="A8" s="138" t="s">
        <v>36</v>
      </c>
      <c r="B8" s="133">
        <v>1.8</v>
      </c>
      <c r="C8" s="126" t="s">
        <v>49</v>
      </c>
      <c r="D8" s="128" t="s">
        <v>38</v>
      </c>
    </row>
    <row r="9" spans="1:4" ht="15.6" x14ac:dyDescent="0.3">
      <c r="A9" s="138" t="s">
        <v>39</v>
      </c>
      <c r="B9" s="133">
        <v>422.4</v>
      </c>
      <c r="C9" s="126" t="s">
        <v>9</v>
      </c>
      <c r="D9" s="127" t="s">
        <v>50</v>
      </c>
    </row>
    <row r="10" spans="1:4" ht="18" x14ac:dyDescent="0.4">
      <c r="A10" s="138" t="s">
        <v>44</v>
      </c>
      <c r="B10" s="141">
        <v>1.7</v>
      </c>
      <c r="C10" s="126" t="s">
        <v>49</v>
      </c>
      <c r="D10" s="127"/>
    </row>
    <row r="11" spans="1:4" ht="15.6" x14ac:dyDescent="0.3">
      <c r="A11" s="138" t="s">
        <v>42</v>
      </c>
      <c r="B11" s="134">
        <f>B9*B9*PI()/4/1000000</f>
        <v>0.14013212261414026</v>
      </c>
      <c r="C11" s="126" t="s">
        <v>48</v>
      </c>
      <c r="D11" s="127" t="s">
        <v>50</v>
      </c>
    </row>
    <row r="12" spans="1:4" ht="16.2" thickBot="1" x14ac:dyDescent="0.35">
      <c r="A12" s="139" t="s">
        <v>46</v>
      </c>
      <c r="B12" s="135" t="s">
        <v>47</v>
      </c>
      <c r="C12" s="129" t="s">
        <v>4</v>
      </c>
      <c r="D12" s="130"/>
    </row>
  </sheetData>
  <mergeCells count="1">
    <mergeCell ref="A5:D5"/>
  </mergeCells>
  <pageMargins left="0.7" right="0.7" top="0.78740157499999996" bottom="0.78740157499999996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Z188"/>
  <sheetViews>
    <sheetView zoomScale="85" zoomScaleNormal="85" workbookViewId="0">
      <pane ySplit="4" topLeftCell="A5" activePane="bottomLeft" state="frozen"/>
      <selection pane="bottomLeft" activeCell="A28" sqref="A28"/>
    </sheetView>
  </sheetViews>
  <sheetFormatPr baseColWidth="10" defaultRowHeight="14.4" x14ac:dyDescent="0.3"/>
  <cols>
    <col min="2" max="2" width="10.6640625" bestFit="1" customWidth="1"/>
    <col min="3" max="3" width="7.88671875" customWidth="1"/>
    <col min="4" max="4" width="4.44140625" bestFit="1" customWidth="1"/>
    <col min="5" max="6" width="5.21875" bestFit="1" customWidth="1"/>
    <col min="7" max="8" width="8.6640625" bestFit="1" customWidth="1"/>
    <col min="9" max="10" width="7.21875" bestFit="1" customWidth="1"/>
    <col min="11" max="11" width="8.33203125" bestFit="1" customWidth="1"/>
    <col min="12" max="12" width="8.33203125" customWidth="1"/>
    <col min="13" max="14" width="6.44140625" bestFit="1" customWidth="1"/>
    <col min="15" max="16" width="6.6640625" bestFit="1" customWidth="1"/>
    <col min="17" max="17" width="5.21875" bestFit="1" customWidth="1"/>
    <col min="18" max="18" width="5" bestFit="1" customWidth="1"/>
    <col min="19" max="19" width="7" bestFit="1" customWidth="1"/>
    <col min="20" max="20" width="5.33203125" bestFit="1" customWidth="1"/>
    <col min="21" max="21" width="4.88671875" bestFit="1" customWidth="1"/>
    <col min="22" max="23" width="9.44140625" bestFit="1" customWidth="1"/>
    <col min="24" max="25" width="8.44140625" bestFit="1" customWidth="1"/>
    <col min="26" max="26" width="35.88671875" bestFit="1" customWidth="1"/>
  </cols>
  <sheetData>
    <row r="2" spans="1:26" ht="15" thickBot="1" x14ac:dyDescent="0.35"/>
    <row r="3" spans="1:26" s="1" customFormat="1" ht="18" x14ac:dyDescent="0.4">
      <c r="A3" s="3" t="s">
        <v>0</v>
      </c>
      <c r="B3" s="4" t="s">
        <v>1</v>
      </c>
      <c r="C3" s="4" t="s">
        <v>2</v>
      </c>
      <c r="D3" s="4" t="s">
        <v>11</v>
      </c>
      <c r="E3" s="4" t="s">
        <v>12</v>
      </c>
      <c r="F3" s="4" t="s">
        <v>13</v>
      </c>
      <c r="G3" s="4" t="s">
        <v>14</v>
      </c>
      <c r="H3" s="4" t="s">
        <v>15</v>
      </c>
      <c r="I3" s="4" t="s">
        <v>16</v>
      </c>
      <c r="J3" s="4" t="s">
        <v>17</v>
      </c>
      <c r="K3" s="4" t="s">
        <v>18</v>
      </c>
      <c r="L3" s="4" t="s">
        <v>19</v>
      </c>
      <c r="M3" s="4" t="s">
        <v>20</v>
      </c>
      <c r="N3" s="4" t="s">
        <v>21</v>
      </c>
      <c r="O3" s="5" t="s">
        <v>22</v>
      </c>
      <c r="P3" s="5" t="s">
        <v>23</v>
      </c>
      <c r="Q3" s="5" t="s">
        <v>24</v>
      </c>
      <c r="R3" s="5" t="s">
        <v>25</v>
      </c>
      <c r="S3" s="5" t="s">
        <v>26</v>
      </c>
      <c r="T3" s="5" t="s">
        <v>27</v>
      </c>
      <c r="U3" s="5" t="s">
        <v>28</v>
      </c>
      <c r="V3" s="4" t="s">
        <v>29</v>
      </c>
      <c r="W3" s="4" t="s">
        <v>29</v>
      </c>
      <c r="X3" s="5" t="s">
        <v>30</v>
      </c>
      <c r="Y3" s="6" t="s">
        <v>31</v>
      </c>
    </row>
    <row r="4" spans="1:26" ht="16.8" thickBot="1" x14ac:dyDescent="0.35">
      <c r="A4" s="7"/>
      <c r="B4" s="2" t="s">
        <v>4</v>
      </c>
      <c r="C4" s="8" t="s">
        <v>3</v>
      </c>
      <c r="D4" s="8" t="s">
        <v>5</v>
      </c>
      <c r="E4" s="8" t="s">
        <v>5</v>
      </c>
      <c r="F4" s="8" t="s">
        <v>5</v>
      </c>
      <c r="G4" s="8" t="s">
        <v>5</v>
      </c>
      <c r="H4" s="8" t="s">
        <v>5</v>
      </c>
      <c r="I4" s="9" t="s">
        <v>6</v>
      </c>
      <c r="J4" s="9" t="s">
        <v>6</v>
      </c>
      <c r="K4" s="8" t="s">
        <v>7</v>
      </c>
      <c r="L4" s="8" t="s">
        <v>7</v>
      </c>
      <c r="M4" s="8" t="s">
        <v>7</v>
      </c>
      <c r="N4" s="8" t="s">
        <v>7</v>
      </c>
      <c r="O4" s="9" t="s">
        <v>6</v>
      </c>
      <c r="P4" s="9" t="s">
        <v>6</v>
      </c>
      <c r="Q4" s="9" t="s">
        <v>10</v>
      </c>
      <c r="R4" s="8" t="s">
        <v>5</v>
      </c>
      <c r="S4" s="9" t="s">
        <v>6</v>
      </c>
      <c r="T4" s="9" t="s">
        <v>10</v>
      </c>
      <c r="U4" s="8" t="s">
        <v>5</v>
      </c>
      <c r="V4" s="9" t="s">
        <v>8</v>
      </c>
      <c r="W4" s="9" t="s">
        <v>9</v>
      </c>
      <c r="X4" s="9" t="s">
        <v>8</v>
      </c>
      <c r="Y4" s="10" t="s">
        <v>8</v>
      </c>
    </row>
    <row r="5" spans="1:26" x14ac:dyDescent="0.3">
      <c r="A5" s="17">
        <v>43200</v>
      </c>
      <c r="B5" s="18">
        <v>0</v>
      </c>
      <c r="C5" s="18">
        <v>0.25</v>
      </c>
      <c r="D5" s="18">
        <v>19</v>
      </c>
      <c r="E5" s="18">
        <v>17</v>
      </c>
      <c r="F5" s="18">
        <v>19</v>
      </c>
      <c r="G5" s="18"/>
      <c r="H5" s="18"/>
      <c r="I5" s="18">
        <v>-4</v>
      </c>
      <c r="J5" s="18">
        <v>-3</v>
      </c>
      <c r="K5" s="18"/>
      <c r="L5" s="18">
        <v>108</v>
      </c>
      <c r="M5" s="18"/>
      <c r="N5" s="18">
        <v>8.6</v>
      </c>
      <c r="O5" s="18">
        <v>0</v>
      </c>
      <c r="P5" s="18">
        <v>0</v>
      </c>
      <c r="Q5" s="18">
        <v>90</v>
      </c>
      <c r="R5" s="18">
        <v>18.399999999999999</v>
      </c>
      <c r="S5" s="18">
        <v>1006</v>
      </c>
      <c r="T5" s="18">
        <v>46</v>
      </c>
      <c r="U5" s="18">
        <v>19</v>
      </c>
      <c r="V5" s="18"/>
      <c r="W5" s="18"/>
      <c r="X5" s="18"/>
      <c r="Y5" s="19"/>
    </row>
    <row r="6" spans="1:26" x14ac:dyDescent="0.3">
      <c r="A6" s="20">
        <v>43200</v>
      </c>
      <c r="B6" s="21">
        <v>0</v>
      </c>
      <c r="C6" s="21">
        <v>0.5</v>
      </c>
      <c r="D6" s="21">
        <v>19</v>
      </c>
      <c r="E6" s="21">
        <v>17</v>
      </c>
      <c r="F6" s="21">
        <v>19</v>
      </c>
      <c r="G6" s="21"/>
      <c r="H6" s="21"/>
      <c r="I6" s="21">
        <v>-1</v>
      </c>
      <c r="J6" s="21">
        <v>0</v>
      </c>
      <c r="K6" s="21"/>
      <c r="L6" s="21">
        <v>220</v>
      </c>
      <c r="M6" s="21"/>
      <c r="N6" s="21">
        <v>8.6</v>
      </c>
      <c r="O6" s="21">
        <v>0.03</v>
      </c>
      <c r="P6" s="21">
        <v>0.09</v>
      </c>
      <c r="Q6" s="21">
        <v>90</v>
      </c>
      <c r="R6" s="21">
        <v>18</v>
      </c>
      <c r="S6" s="21">
        <v>1006</v>
      </c>
      <c r="T6" s="21">
        <v>46</v>
      </c>
      <c r="U6" s="21">
        <v>19</v>
      </c>
      <c r="V6" s="21"/>
      <c r="W6" s="21"/>
      <c r="X6" s="21"/>
      <c r="Y6" s="22"/>
    </row>
    <row r="7" spans="1:26" x14ac:dyDescent="0.3">
      <c r="A7" s="20">
        <v>43200</v>
      </c>
      <c r="B7" s="21">
        <v>0</v>
      </c>
      <c r="C7" s="21">
        <v>1</v>
      </c>
      <c r="D7" s="21">
        <v>19</v>
      </c>
      <c r="E7" s="21">
        <v>17</v>
      </c>
      <c r="F7" s="21">
        <v>19</v>
      </c>
      <c r="G7" s="21"/>
      <c r="H7" s="21"/>
      <c r="I7" s="21">
        <v>-3</v>
      </c>
      <c r="J7" s="21">
        <v>-1</v>
      </c>
      <c r="K7" s="21">
        <v>398</v>
      </c>
      <c r="L7" s="21">
        <v>455</v>
      </c>
      <c r="M7" s="21"/>
      <c r="N7" s="21">
        <v>8.6</v>
      </c>
      <c r="O7" s="21">
        <v>0.16</v>
      </c>
      <c r="P7" s="21">
        <v>0.2</v>
      </c>
      <c r="Q7" s="21">
        <v>92</v>
      </c>
      <c r="R7" s="21">
        <v>17.8</v>
      </c>
      <c r="S7" s="21">
        <v>1006</v>
      </c>
      <c r="T7" s="21">
        <v>46</v>
      </c>
      <c r="U7" s="21">
        <v>19</v>
      </c>
      <c r="V7" s="21"/>
      <c r="W7" s="21"/>
      <c r="X7" s="21"/>
      <c r="Y7" s="22"/>
    </row>
    <row r="8" spans="1:26" x14ac:dyDescent="0.3">
      <c r="A8" s="20">
        <v>43200</v>
      </c>
      <c r="B8" s="21">
        <v>0</v>
      </c>
      <c r="C8" s="21">
        <v>2</v>
      </c>
      <c r="D8" s="21">
        <v>20</v>
      </c>
      <c r="E8" s="21">
        <v>17</v>
      </c>
      <c r="F8" s="21">
        <v>18</v>
      </c>
      <c r="G8" s="21"/>
      <c r="H8" s="21"/>
      <c r="I8" s="21">
        <v>-6</v>
      </c>
      <c r="J8" s="21">
        <v>-1</v>
      </c>
      <c r="K8" s="21">
        <v>811</v>
      </c>
      <c r="L8" s="21">
        <v>908</v>
      </c>
      <c r="M8" s="21"/>
      <c r="N8" s="21">
        <v>8.6</v>
      </c>
      <c r="O8" s="21">
        <v>0.71</v>
      </c>
      <c r="P8" s="21">
        <v>0.64</v>
      </c>
      <c r="Q8" s="21">
        <v>94</v>
      </c>
      <c r="R8" s="21">
        <v>17.3</v>
      </c>
      <c r="S8" s="21">
        <v>1006</v>
      </c>
      <c r="T8" s="21">
        <v>46</v>
      </c>
      <c r="U8" s="21">
        <v>19</v>
      </c>
      <c r="V8" s="21"/>
      <c r="W8" s="21"/>
      <c r="X8" s="21"/>
      <c r="Y8" s="22"/>
    </row>
    <row r="9" spans="1:26" x14ac:dyDescent="0.3">
      <c r="A9" s="20">
        <v>43200</v>
      </c>
      <c r="B9" s="21">
        <v>0</v>
      </c>
      <c r="C9" s="21">
        <v>3</v>
      </c>
      <c r="D9" s="21">
        <v>20</v>
      </c>
      <c r="E9" s="21">
        <v>17</v>
      </c>
      <c r="F9" s="21">
        <v>17</v>
      </c>
      <c r="G9" s="21"/>
      <c r="H9" s="21"/>
      <c r="I9" s="21">
        <v>-15</v>
      </c>
      <c r="J9" s="21">
        <v>-1</v>
      </c>
      <c r="K9" s="21">
        <v>1217</v>
      </c>
      <c r="L9" s="21">
        <v>1356</v>
      </c>
      <c r="M9" s="21"/>
      <c r="N9" s="21">
        <v>8.6</v>
      </c>
      <c r="O9" s="21">
        <v>1.58</v>
      </c>
      <c r="P9" s="21">
        <v>1.32</v>
      </c>
      <c r="Q9" s="21">
        <v>94</v>
      </c>
      <c r="R9" s="21">
        <v>17.2</v>
      </c>
      <c r="S9" s="21">
        <v>1006</v>
      </c>
      <c r="T9" s="21">
        <v>46</v>
      </c>
      <c r="U9" s="21">
        <v>19</v>
      </c>
      <c r="V9" s="21"/>
      <c r="W9" s="21"/>
      <c r="X9" s="21"/>
      <c r="Y9" s="22"/>
    </row>
    <row r="10" spans="1:26" x14ac:dyDescent="0.3">
      <c r="A10" s="20">
        <v>43200</v>
      </c>
      <c r="B10" s="21">
        <v>0</v>
      </c>
      <c r="C10" s="21">
        <v>4</v>
      </c>
      <c r="D10" s="21">
        <v>20</v>
      </c>
      <c r="E10" s="21">
        <v>17</v>
      </c>
      <c r="F10" s="21">
        <v>17</v>
      </c>
      <c r="G10" s="21"/>
      <c r="H10" s="21"/>
      <c r="I10" s="21">
        <v>-26</v>
      </c>
      <c r="J10" s="21">
        <v>-2</v>
      </c>
      <c r="K10" s="21">
        <v>1651</v>
      </c>
      <c r="L10" s="21">
        <v>1813</v>
      </c>
      <c r="M10" s="21"/>
      <c r="N10" s="21">
        <v>8.6</v>
      </c>
      <c r="O10" s="21">
        <v>2.86</v>
      </c>
      <c r="P10" s="21">
        <v>2.33</v>
      </c>
      <c r="Q10" s="21">
        <v>95</v>
      </c>
      <c r="R10" s="21">
        <v>17</v>
      </c>
      <c r="S10" s="21">
        <v>1006</v>
      </c>
      <c r="T10" s="21">
        <v>46</v>
      </c>
      <c r="U10" s="21">
        <v>19</v>
      </c>
      <c r="V10" s="21"/>
      <c r="W10" s="21"/>
      <c r="X10" s="21"/>
      <c r="Y10" s="22"/>
    </row>
    <row r="11" spans="1:26" ht="15" thickBot="1" x14ac:dyDescent="0.35">
      <c r="A11" s="23">
        <v>43200</v>
      </c>
      <c r="B11" s="24">
        <v>0</v>
      </c>
      <c r="C11" s="24">
        <v>5</v>
      </c>
      <c r="D11" s="24">
        <v>20</v>
      </c>
      <c r="E11" s="24">
        <v>17</v>
      </c>
      <c r="F11" s="24">
        <v>17</v>
      </c>
      <c r="G11" s="24"/>
      <c r="H11" s="24"/>
      <c r="I11" s="24">
        <v>-43</v>
      </c>
      <c r="J11" s="24">
        <v>-4</v>
      </c>
      <c r="K11" s="24">
        <v>2087</v>
      </c>
      <c r="L11" s="24">
        <v>2266</v>
      </c>
      <c r="M11" s="24"/>
      <c r="N11" s="24">
        <v>8.6</v>
      </c>
      <c r="O11" s="24">
        <v>4.62</v>
      </c>
      <c r="P11" s="24">
        <v>3.72</v>
      </c>
      <c r="Q11" s="24">
        <v>95</v>
      </c>
      <c r="R11" s="24">
        <v>17</v>
      </c>
      <c r="S11" s="24">
        <v>1006</v>
      </c>
      <c r="T11" s="24">
        <v>46</v>
      </c>
      <c r="U11" s="24">
        <v>19</v>
      </c>
      <c r="V11" s="24"/>
      <c r="W11" s="24"/>
      <c r="X11" s="24"/>
      <c r="Y11" s="25"/>
    </row>
    <row r="12" spans="1:26" ht="15" thickBot="1" x14ac:dyDescent="0.35"/>
    <row r="13" spans="1:26" x14ac:dyDescent="0.3">
      <c r="A13" s="26">
        <v>43201</v>
      </c>
      <c r="B13" s="27">
        <v>10</v>
      </c>
      <c r="C13" s="27">
        <v>0.25</v>
      </c>
      <c r="D13" s="27">
        <v>20</v>
      </c>
      <c r="E13" s="27">
        <v>21</v>
      </c>
      <c r="F13" s="27">
        <v>19</v>
      </c>
      <c r="G13" s="27">
        <v>15</v>
      </c>
      <c r="H13" s="27">
        <v>15</v>
      </c>
      <c r="I13" s="27">
        <v>-4</v>
      </c>
      <c r="J13" s="27">
        <v>-2</v>
      </c>
      <c r="K13" s="27"/>
      <c r="L13" s="27">
        <v>115</v>
      </c>
      <c r="M13" s="27">
        <v>1.4</v>
      </c>
      <c r="N13" s="27">
        <v>8.6</v>
      </c>
      <c r="O13" s="27">
        <v>0</v>
      </c>
      <c r="P13" s="27">
        <v>3.6</v>
      </c>
      <c r="Q13" s="27">
        <v>80</v>
      </c>
      <c r="R13" s="27">
        <v>18</v>
      </c>
      <c r="S13" s="27">
        <v>1007.4</v>
      </c>
      <c r="T13" s="27">
        <v>35</v>
      </c>
      <c r="U13" s="27">
        <v>21</v>
      </c>
      <c r="V13" s="27">
        <v>83.9</v>
      </c>
      <c r="W13" s="27">
        <v>594</v>
      </c>
      <c r="X13" s="27">
        <v>94.7</v>
      </c>
      <c r="Y13" s="28">
        <v>93.5</v>
      </c>
      <c r="Z13" s="171" t="s">
        <v>171</v>
      </c>
    </row>
    <row r="14" spans="1:26" x14ac:dyDescent="0.3">
      <c r="A14" s="29">
        <v>43201</v>
      </c>
      <c r="B14" s="30">
        <v>10</v>
      </c>
      <c r="C14" s="30">
        <v>0.5</v>
      </c>
      <c r="D14" s="30">
        <v>20</v>
      </c>
      <c r="E14" s="30">
        <v>21</v>
      </c>
      <c r="F14" s="30">
        <v>19</v>
      </c>
      <c r="G14" s="30">
        <v>15</v>
      </c>
      <c r="H14" s="30">
        <v>15</v>
      </c>
      <c r="I14" s="30">
        <v>-3</v>
      </c>
      <c r="J14" s="30">
        <v>-1</v>
      </c>
      <c r="K14" s="30"/>
      <c r="L14" s="30">
        <v>227</v>
      </c>
      <c r="M14" s="30">
        <v>1.4</v>
      </c>
      <c r="N14" s="30">
        <v>8.6</v>
      </c>
      <c r="O14" s="30">
        <v>0.04</v>
      </c>
      <c r="P14" s="30">
        <v>0.1</v>
      </c>
      <c r="Q14" s="30">
        <v>85</v>
      </c>
      <c r="R14" s="30">
        <v>17</v>
      </c>
      <c r="S14" s="30">
        <v>1007.4</v>
      </c>
      <c r="T14" s="30">
        <v>35</v>
      </c>
      <c r="U14" s="30">
        <v>21</v>
      </c>
      <c r="V14" s="30">
        <v>84</v>
      </c>
      <c r="W14" s="30">
        <v>595</v>
      </c>
      <c r="X14" s="30">
        <v>94.7</v>
      </c>
      <c r="Y14" s="31">
        <v>93.5</v>
      </c>
      <c r="Z14" s="171"/>
    </row>
    <row r="15" spans="1:26" x14ac:dyDescent="0.3">
      <c r="A15" s="29">
        <v>43201</v>
      </c>
      <c r="B15" s="30">
        <v>10</v>
      </c>
      <c r="C15" s="30">
        <v>1</v>
      </c>
      <c r="D15" s="30">
        <v>20</v>
      </c>
      <c r="E15" s="30">
        <v>19</v>
      </c>
      <c r="F15" s="30">
        <v>18</v>
      </c>
      <c r="G15" s="30">
        <v>15</v>
      </c>
      <c r="H15" s="30">
        <v>15</v>
      </c>
      <c r="I15" s="30">
        <v>-3</v>
      </c>
      <c r="J15" s="30">
        <v>-1</v>
      </c>
      <c r="K15" s="30">
        <v>406</v>
      </c>
      <c r="L15" s="30">
        <v>455</v>
      </c>
      <c r="M15" s="30">
        <v>1.4</v>
      </c>
      <c r="N15" s="30">
        <v>8.6</v>
      </c>
      <c r="O15" s="30">
        <v>0.19</v>
      </c>
      <c r="P15" s="30">
        <v>0.22</v>
      </c>
      <c r="Q15" s="30">
        <v>90</v>
      </c>
      <c r="R15" s="30">
        <v>16</v>
      </c>
      <c r="S15" s="30">
        <v>1007.4</v>
      </c>
      <c r="T15" s="30">
        <v>35</v>
      </c>
      <c r="U15" s="30">
        <v>21</v>
      </c>
      <c r="V15" s="30">
        <v>84</v>
      </c>
      <c r="W15" s="30">
        <v>595</v>
      </c>
      <c r="X15" s="30">
        <v>94.7</v>
      </c>
      <c r="Y15" s="31">
        <v>93.5</v>
      </c>
      <c r="Z15" s="171"/>
    </row>
    <row r="16" spans="1:26" x14ac:dyDescent="0.3">
      <c r="A16" s="29">
        <v>43201</v>
      </c>
      <c r="B16" s="30">
        <v>10</v>
      </c>
      <c r="C16" s="30">
        <v>2</v>
      </c>
      <c r="D16" s="30">
        <v>21</v>
      </c>
      <c r="E16" s="30">
        <v>19</v>
      </c>
      <c r="F16" s="30">
        <v>18</v>
      </c>
      <c r="G16" s="30">
        <v>15</v>
      </c>
      <c r="H16" s="30">
        <v>15</v>
      </c>
      <c r="I16" s="30">
        <v>-8</v>
      </c>
      <c r="J16" s="30">
        <v>-1</v>
      </c>
      <c r="K16" s="30">
        <v>807</v>
      </c>
      <c r="L16" s="30">
        <v>906</v>
      </c>
      <c r="M16" s="30">
        <v>1.4</v>
      </c>
      <c r="N16" s="30">
        <v>8.6</v>
      </c>
      <c r="O16" s="30">
        <v>0.78</v>
      </c>
      <c r="P16" s="30">
        <v>0.64</v>
      </c>
      <c r="Q16" s="30">
        <v>92</v>
      </c>
      <c r="R16" s="30">
        <v>16</v>
      </c>
      <c r="S16" s="30">
        <v>1007.4</v>
      </c>
      <c r="T16" s="30">
        <v>35</v>
      </c>
      <c r="U16" s="30">
        <v>21</v>
      </c>
      <c r="V16" s="30">
        <v>84.1</v>
      </c>
      <c r="W16" s="30">
        <v>596</v>
      </c>
      <c r="X16" s="30">
        <v>94.7</v>
      </c>
      <c r="Y16" s="31">
        <v>93.5</v>
      </c>
      <c r="Z16" s="171"/>
    </row>
    <row r="17" spans="1:26" x14ac:dyDescent="0.3">
      <c r="A17" s="29">
        <v>43201</v>
      </c>
      <c r="B17" s="30">
        <v>10</v>
      </c>
      <c r="C17" s="30">
        <v>3</v>
      </c>
      <c r="D17" s="30">
        <v>21</v>
      </c>
      <c r="E17" s="30">
        <v>18</v>
      </c>
      <c r="F17" s="30">
        <v>16</v>
      </c>
      <c r="G17" s="30">
        <v>15</v>
      </c>
      <c r="H17" s="30">
        <v>15</v>
      </c>
      <c r="I17" s="30">
        <v>-16</v>
      </c>
      <c r="J17" s="30">
        <v>-1</v>
      </c>
      <c r="K17" s="30">
        <v>1229</v>
      </c>
      <c r="L17" s="30">
        <v>1359</v>
      </c>
      <c r="M17" s="30">
        <v>1.4</v>
      </c>
      <c r="N17" s="30">
        <v>8.6</v>
      </c>
      <c r="O17" s="30">
        <v>1.79</v>
      </c>
      <c r="P17" s="30">
        <v>1.33</v>
      </c>
      <c r="Q17" s="30">
        <v>94</v>
      </c>
      <c r="R17" s="30">
        <v>15</v>
      </c>
      <c r="S17" s="30">
        <v>1007.4</v>
      </c>
      <c r="T17" s="30">
        <v>35</v>
      </c>
      <c r="U17" s="30">
        <v>21</v>
      </c>
      <c r="V17" s="30">
        <v>84.2</v>
      </c>
      <c r="W17" s="30">
        <v>597</v>
      </c>
      <c r="X17" s="30">
        <v>94.7</v>
      </c>
      <c r="Y17" s="31">
        <v>93.5</v>
      </c>
      <c r="Z17" s="171"/>
    </row>
    <row r="18" spans="1:26" x14ac:dyDescent="0.3">
      <c r="A18" s="29">
        <v>43201</v>
      </c>
      <c r="B18" s="30">
        <v>10</v>
      </c>
      <c r="C18" s="30">
        <v>4</v>
      </c>
      <c r="D18" s="30">
        <v>21</v>
      </c>
      <c r="E18" s="30">
        <v>17</v>
      </c>
      <c r="F18" s="30">
        <v>16</v>
      </c>
      <c r="G18" s="30">
        <v>15</v>
      </c>
      <c r="H18" s="30">
        <v>15</v>
      </c>
      <c r="I18" s="30">
        <v>-30</v>
      </c>
      <c r="J18" s="30">
        <v>-2</v>
      </c>
      <c r="K18" s="30">
        <v>1667</v>
      </c>
      <c r="L18" s="30">
        <v>1823</v>
      </c>
      <c r="M18" s="30">
        <v>1.4</v>
      </c>
      <c r="N18" s="30">
        <v>8.6</v>
      </c>
      <c r="O18" s="30">
        <v>3.4</v>
      </c>
      <c r="P18" s="30">
        <v>2.37</v>
      </c>
      <c r="Q18" s="30">
        <v>94</v>
      </c>
      <c r="R18" s="30">
        <v>15</v>
      </c>
      <c r="S18" s="30">
        <v>1007.4</v>
      </c>
      <c r="T18" s="30">
        <v>35</v>
      </c>
      <c r="U18" s="30">
        <v>21</v>
      </c>
      <c r="V18" s="30">
        <v>84.4</v>
      </c>
      <c r="W18" s="30">
        <v>598</v>
      </c>
      <c r="X18" s="30">
        <v>94.7</v>
      </c>
      <c r="Y18" s="31">
        <v>93.5</v>
      </c>
      <c r="Z18" s="171"/>
    </row>
    <row r="19" spans="1:26" ht="15" thickBot="1" x14ac:dyDescent="0.35">
      <c r="A19" s="32">
        <v>43201</v>
      </c>
      <c r="B19" s="33">
        <v>10</v>
      </c>
      <c r="C19" s="33">
        <v>5</v>
      </c>
      <c r="D19" s="33">
        <v>21</v>
      </c>
      <c r="E19" s="33">
        <v>17</v>
      </c>
      <c r="F19" s="33">
        <v>16</v>
      </c>
      <c r="G19" s="33">
        <v>15</v>
      </c>
      <c r="H19" s="33">
        <v>15</v>
      </c>
      <c r="I19" s="33">
        <v>-47</v>
      </c>
      <c r="J19" s="33">
        <v>-4</v>
      </c>
      <c r="K19" s="33">
        <v>2068</v>
      </c>
      <c r="L19" s="33">
        <v>2248</v>
      </c>
      <c r="M19" s="33">
        <v>1.4</v>
      </c>
      <c r="N19" s="33">
        <v>8.6</v>
      </c>
      <c r="O19" s="33">
        <v>6.11</v>
      </c>
      <c r="P19" s="33">
        <v>3.65</v>
      </c>
      <c r="Q19" s="33">
        <v>95</v>
      </c>
      <c r="R19" s="33">
        <v>15</v>
      </c>
      <c r="S19" s="33">
        <v>1007.4</v>
      </c>
      <c r="T19" s="33">
        <v>35</v>
      </c>
      <c r="U19" s="33">
        <v>21</v>
      </c>
      <c r="V19" s="33">
        <v>82</v>
      </c>
      <c r="W19" s="33">
        <v>574</v>
      </c>
      <c r="X19" s="33">
        <v>94.7</v>
      </c>
      <c r="Y19" s="34">
        <v>93.5</v>
      </c>
      <c r="Z19" s="171"/>
    </row>
    <row r="20" spans="1:26" ht="15" thickBot="1" x14ac:dyDescent="0.35">
      <c r="Z20" s="171"/>
    </row>
    <row r="21" spans="1:26" x14ac:dyDescent="0.3">
      <c r="A21" s="35">
        <v>43201</v>
      </c>
      <c r="B21" s="36">
        <v>12</v>
      </c>
      <c r="C21" s="36">
        <v>0.25</v>
      </c>
      <c r="D21" s="36">
        <v>21</v>
      </c>
      <c r="E21" s="36">
        <v>16</v>
      </c>
      <c r="F21" s="36">
        <v>16</v>
      </c>
      <c r="G21" s="36">
        <v>15</v>
      </c>
      <c r="H21" s="36">
        <v>15</v>
      </c>
      <c r="I21" s="36">
        <v>-7</v>
      </c>
      <c r="J21" s="36">
        <v>-5</v>
      </c>
      <c r="K21" s="36"/>
      <c r="L21" s="36">
        <v>118</v>
      </c>
      <c r="M21" s="36">
        <v>1.7</v>
      </c>
      <c r="N21" s="36">
        <v>8.6</v>
      </c>
      <c r="O21" s="36">
        <v>0</v>
      </c>
      <c r="P21" s="36">
        <v>3.75</v>
      </c>
      <c r="Q21" s="36">
        <v>95</v>
      </c>
      <c r="R21" s="36">
        <v>17</v>
      </c>
      <c r="S21" s="36">
        <v>1007.4</v>
      </c>
      <c r="T21" s="36">
        <v>35</v>
      </c>
      <c r="U21" s="36">
        <v>21</v>
      </c>
      <c r="V21" s="36">
        <v>81.2</v>
      </c>
      <c r="W21" s="36">
        <v>575</v>
      </c>
      <c r="X21" s="36">
        <v>93.7</v>
      </c>
      <c r="Y21" s="37">
        <v>93.5</v>
      </c>
      <c r="Z21" s="171"/>
    </row>
    <row r="22" spans="1:26" x14ac:dyDescent="0.3">
      <c r="A22" s="11">
        <v>43201</v>
      </c>
      <c r="B22" s="12">
        <v>12</v>
      </c>
      <c r="C22" s="12">
        <v>0.5</v>
      </c>
      <c r="D22" s="12">
        <v>21</v>
      </c>
      <c r="E22" s="12">
        <v>16</v>
      </c>
      <c r="F22" s="12">
        <v>16</v>
      </c>
      <c r="G22" s="12">
        <v>15</v>
      </c>
      <c r="H22" s="12">
        <v>15</v>
      </c>
      <c r="I22" s="12">
        <v>-4</v>
      </c>
      <c r="J22" s="12">
        <v>-1</v>
      </c>
      <c r="K22" s="12"/>
      <c r="L22" s="12">
        <v>229</v>
      </c>
      <c r="M22" s="12">
        <v>1.7</v>
      </c>
      <c r="N22" s="12">
        <v>8.6</v>
      </c>
      <c r="O22" s="12">
        <v>0.04</v>
      </c>
      <c r="P22" s="12">
        <v>0.1</v>
      </c>
      <c r="Q22" s="12">
        <v>92</v>
      </c>
      <c r="R22" s="12">
        <v>16</v>
      </c>
      <c r="S22" s="12">
        <v>1007.4</v>
      </c>
      <c r="T22" s="12">
        <v>35</v>
      </c>
      <c r="U22" s="12">
        <v>21</v>
      </c>
      <c r="V22" s="12">
        <v>81.3</v>
      </c>
      <c r="W22" s="12">
        <v>575</v>
      </c>
      <c r="X22" s="12">
        <v>93.7</v>
      </c>
      <c r="Y22" s="13">
        <v>93.5</v>
      </c>
      <c r="Z22" s="171"/>
    </row>
    <row r="23" spans="1:26" x14ac:dyDescent="0.3">
      <c r="A23" s="11">
        <v>43201</v>
      </c>
      <c r="B23" s="12">
        <v>12</v>
      </c>
      <c r="C23" s="12">
        <v>1</v>
      </c>
      <c r="D23" s="12">
        <v>21</v>
      </c>
      <c r="E23" s="12">
        <v>17</v>
      </c>
      <c r="F23" s="12">
        <v>17</v>
      </c>
      <c r="G23" s="12">
        <v>15</v>
      </c>
      <c r="H23" s="12">
        <v>15</v>
      </c>
      <c r="I23" s="12">
        <v>-4</v>
      </c>
      <c r="J23" s="12">
        <v>-1</v>
      </c>
      <c r="K23" s="12">
        <v>406</v>
      </c>
      <c r="L23" s="12">
        <v>458</v>
      </c>
      <c r="M23" s="12">
        <v>1.7</v>
      </c>
      <c r="N23" s="12">
        <v>8.6</v>
      </c>
      <c r="O23" s="12">
        <v>0.2</v>
      </c>
      <c r="P23" s="12">
        <v>0.23</v>
      </c>
      <c r="Q23" s="12">
        <v>93</v>
      </c>
      <c r="R23" s="12">
        <v>15</v>
      </c>
      <c r="S23" s="12">
        <v>1007.4</v>
      </c>
      <c r="T23" s="12">
        <v>35</v>
      </c>
      <c r="U23" s="12">
        <v>21</v>
      </c>
      <c r="V23" s="12">
        <v>81.5</v>
      </c>
      <c r="W23" s="12">
        <v>578</v>
      </c>
      <c r="X23" s="12">
        <v>93.7</v>
      </c>
      <c r="Y23" s="13">
        <v>93.5</v>
      </c>
      <c r="Z23" s="171"/>
    </row>
    <row r="24" spans="1:26" x14ac:dyDescent="0.3">
      <c r="A24" s="11">
        <v>43201</v>
      </c>
      <c r="B24" s="12">
        <v>12</v>
      </c>
      <c r="C24" s="12">
        <v>2</v>
      </c>
      <c r="D24" s="12">
        <v>21</v>
      </c>
      <c r="E24" s="12">
        <v>17</v>
      </c>
      <c r="F24" s="12">
        <v>17</v>
      </c>
      <c r="G24" s="12">
        <v>15</v>
      </c>
      <c r="H24" s="12">
        <v>15</v>
      </c>
      <c r="I24" s="12">
        <v>-7</v>
      </c>
      <c r="J24" s="12">
        <v>-1</v>
      </c>
      <c r="K24" s="12">
        <v>804</v>
      </c>
      <c r="L24" s="12">
        <v>908</v>
      </c>
      <c r="M24" s="12">
        <v>1.7</v>
      </c>
      <c r="N24" s="12">
        <v>8.6</v>
      </c>
      <c r="O24" s="12">
        <v>0.8</v>
      </c>
      <c r="P24" s="12">
        <v>0.65</v>
      </c>
      <c r="Q24" s="12">
        <v>93</v>
      </c>
      <c r="R24" s="12">
        <v>15</v>
      </c>
      <c r="S24" s="12">
        <v>1007.4</v>
      </c>
      <c r="T24" s="12">
        <v>35</v>
      </c>
      <c r="U24" s="12">
        <v>21</v>
      </c>
      <c r="V24" s="12">
        <v>81.900000000000006</v>
      </c>
      <c r="W24" s="12">
        <v>580</v>
      </c>
      <c r="X24" s="12">
        <v>93.7</v>
      </c>
      <c r="Y24" s="13">
        <v>93.5</v>
      </c>
      <c r="Z24" s="171"/>
    </row>
    <row r="25" spans="1:26" x14ac:dyDescent="0.3">
      <c r="A25" s="11">
        <v>43201</v>
      </c>
      <c r="B25" s="12">
        <v>12</v>
      </c>
      <c r="C25" s="12">
        <v>3</v>
      </c>
      <c r="D25" s="12">
        <v>21</v>
      </c>
      <c r="E25" s="12">
        <v>17</v>
      </c>
      <c r="F25" s="12">
        <v>17</v>
      </c>
      <c r="G25" s="12">
        <v>15</v>
      </c>
      <c r="H25" s="12">
        <v>15</v>
      </c>
      <c r="I25" s="12">
        <v>-16</v>
      </c>
      <c r="J25" s="12">
        <v>-1</v>
      </c>
      <c r="K25" s="12">
        <v>1226</v>
      </c>
      <c r="L25" s="12">
        <v>1358</v>
      </c>
      <c r="M25" s="12">
        <v>1.7</v>
      </c>
      <c r="N25" s="12">
        <v>8.6</v>
      </c>
      <c r="O25" s="12">
        <v>1.81</v>
      </c>
      <c r="P25" s="12">
        <v>1.33</v>
      </c>
      <c r="Q25" s="12">
        <v>94</v>
      </c>
      <c r="R25" s="12">
        <v>15</v>
      </c>
      <c r="S25" s="12">
        <v>1007.4</v>
      </c>
      <c r="T25" s="12">
        <v>35</v>
      </c>
      <c r="U25" s="12">
        <v>21</v>
      </c>
      <c r="V25" s="12">
        <v>82.4</v>
      </c>
      <c r="W25" s="12">
        <v>582</v>
      </c>
      <c r="X25" s="12">
        <v>93.7</v>
      </c>
      <c r="Y25" s="13">
        <v>93.5</v>
      </c>
      <c r="Z25" s="171"/>
    </row>
    <row r="26" spans="1:26" x14ac:dyDescent="0.3">
      <c r="A26" s="11">
        <v>43201</v>
      </c>
      <c r="B26" s="12">
        <v>12</v>
      </c>
      <c r="C26" s="12">
        <v>4</v>
      </c>
      <c r="D26" s="12">
        <v>21</v>
      </c>
      <c r="E26" s="12">
        <v>17</v>
      </c>
      <c r="F26" s="12">
        <v>16</v>
      </c>
      <c r="G26" s="12">
        <v>15</v>
      </c>
      <c r="H26" s="12">
        <v>15</v>
      </c>
      <c r="I26" s="12">
        <v>-30</v>
      </c>
      <c r="J26" s="12">
        <v>-2</v>
      </c>
      <c r="K26" s="12">
        <v>1660</v>
      </c>
      <c r="L26" s="12">
        <v>1814</v>
      </c>
      <c r="M26" s="12">
        <v>1.7</v>
      </c>
      <c r="N26" s="12">
        <v>8.6</v>
      </c>
      <c r="O26" s="12">
        <v>3.44</v>
      </c>
      <c r="P26" s="12">
        <v>2.36</v>
      </c>
      <c r="Q26" s="12">
        <v>94</v>
      </c>
      <c r="R26" s="12">
        <v>15</v>
      </c>
      <c r="S26" s="12">
        <v>1007.4</v>
      </c>
      <c r="T26" s="12">
        <v>35</v>
      </c>
      <c r="U26" s="12">
        <v>21</v>
      </c>
      <c r="V26" s="12">
        <v>82</v>
      </c>
      <c r="W26" s="12">
        <v>580</v>
      </c>
      <c r="X26" s="12">
        <v>93.7</v>
      </c>
      <c r="Y26" s="13">
        <v>93.5</v>
      </c>
      <c r="Z26" s="171"/>
    </row>
    <row r="27" spans="1:26" ht="15" thickBot="1" x14ac:dyDescent="0.35">
      <c r="A27" s="14">
        <v>43201</v>
      </c>
      <c r="B27" s="15">
        <v>12</v>
      </c>
      <c r="C27" s="15">
        <v>5</v>
      </c>
      <c r="D27" s="15">
        <v>21</v>
      </c>
      <c r="E27" s="15">
        <v>16</v>
      </c>
      <c r="F27" s="15">
        <v>15</v>
      </c>
      <c r="G27" s="15">
        <v>15</v>
      </c>
      <c r="H27" s="15">
        <v>15</v>
      </c>
      <c r="I27" s="15">
        <v>-50</v>
      </c>
      <c r="J27" s="15">
        <v>-4</v>
      </c>
      <c r="K27" s="15">
        <v>2075</v>
      </c>
      <c r="L27" s="15">
        <v>2262</v>
      </c>
      <c r="M27" s="15">
        <v>1.7</v>
      </c>
      <c r="N27" s="15">
        <v>8.6</v>
      </c>
      <c r="O27" s="15">
        <v>6.67</v>
      </c>
      <c r="P27" s="15">
        <v>3.72</v>
      </c>
      <c r="Q27" s="15">
        <v>95</v>
      </c>
      <c r="R27" s="15">
        <v>15</v>
      </c>
      <c r="S27" s="15">
        <v>1007.4</v>
      </c>
      <c r="T27" s="15">
        <v>35</v>
      </c>
      <c r="U27" s="15">
        <v>21</v>
      </c>
      <c r="V27" s="15">
        <v>78.400000000000006</v>
      </c>
      <c r="W27" s="15">
        <v>552</v>
      </c>
      <c r="X27" s="15">
        <v>93.7</v>
      </c>
      <c r="Y27" s="16">
        <v>93.5</v>
      </c>
      <c r="Z27" s="171"/>
    </row>
    <row r="28" spans="1:26" ht="15" thickBot="1" x14ac:dyDescent="0.35">
      <c r="Z28" s="171"/>
    </row>
    <row r="29" spans="1:26" x14ac:dyDescent="0.3">
      <c r="A29" s="38">
        <v>43201</v>
      </c>
      <c r="B29" s="39">
        <v>24</v>
      </c>
      <c r="C29" s="39">
        <v>0.25</v>
      </c>
      <c r="D29" s="39">
        <v>21</v>
      </c>
      <c r="E29" s="39">
        <v>17</v>
      </c>
      <c r="F29" s="39">
        <v>17</v>
      </c>
      <c r="G29" s="39">
        <v>15</v>
      </c>
      <c r="H29" s="39">
        <v>15</v>
      </c>
      <c r="I29" s="39">
        <v>-4</v>
      </c>
      <c r="J29" s="39">
        <v>-2</v>
      </c>
      <c r="K29" s="39"/>
      <c r="L29" s="39">
        <v>116</v>
      </c>
      <c r="M29" s="39">
        <v>3.4</v>
      </c>
      <c r="N29" s="39">
        <v>8.6</v>
      </c>
      <c r="O29" s="39">
        <v>0.01</v>
      </c>
      <c r="P29" s="39">
        <v>3.5</v>
      </c>
      <c r="Q29" s="39">
        <v>90</v>
      </c>
      <c r="R29" s="39">
        <v>16</v>
      </c>
      <c r="S29" s="39">
        <v>1007.4</v>
      </c>
      <c r="T29" s="39">
        <v>35</v>
      </c>
      <c r="U29" s="39">
        <v>21</v>
      </c>
      <c r="V29" s="39">
        <v>74.900000000000006</v>
      </c>
      <c r="W29" s="39">
        <v>528</v>
      </c>
      <c r="X29" s="39">
        <v>93.5</v>
      </c>
      <c r="Y29" s="40">
        <v>92.5</v>
      </c>
      <c r="Z29" s="171"/>
    </row>
    <row r="30" spans="1:26" x14ac:dyDescent="0.3">
      <c r="A30" s="41">
        <v>43201</v>
      </c>
      <c r="B30" s="42">
        <v>24</v>
      </c>
      <c r="C30" s="42">
        <v>0.5</v>
      </c>
      <c r="D30" s="42">
        <v>21</v>
      </c>
      <c r="E30" s="42">
        <v>17</v>
      </c>
      <c r="F30" s="42">
        <v>17</v>
      </c>
      <c r="G30" s="42">
        <v>15</v>
      </c>
      <c r="H30" s="42">
        <v>15</v>
      </c>
      <c r="I30" s="42">
        <v>-4</v>
      </c>
      <c r="J30" s="42">
        <v>-1</v>
      </c>
      <c r="K30" s="42"/>
      <c r="L30" s="42">
        <v>229</v>
      </c>
      <c r="M30" s="42">
        <v>3.4</v>
      </c>
      <c r="N30" s="42">
        <v>8.6</v>
      </c>
      <c r="O30" s="42">
        <v>0.04</v>
      </c>
      <c r="P30" s="42">
        <v>0.11</v>
      </c>
      <c r="Q30" s="42">
        <v>90</v>
      </c>
      <c r="R30" s="42">
        <v>16</v>
      </c>
      <c r="S30" s="42">
        <v>1007.4</v>
      </c>
      <c r="T30" s="42">
        <v>35</v>
      </c>
      <c r="U30" s="42">
        <v>21</v>
      </c>
      <c r="V30" s="42">
        <v>74.8</v>
      </c>
      <c r="W30" s="42">
        <v>527</v>
      </c>
      <c r="X30" s="42">
        <v>93.5</v>
      </c>
      <c r="Y30" s="43">
        <v>92.5</v>
      </c>
      <c r="Z30" s="171"/>
    </row>
    <row r="31" spans="1:26" x14ac:dyDescent="0.3">
      <c r="A31" s="41">
        <v>43201</v>
      </c>
      <c r="B31" s="42">
        <v>24</v>
      </c>
      <c r="C31" s="42">
        <v>1</v>
      </c>
      <c r="D31" s="42">
        <v>21</v>
      </c>
      <c r="E31" s="42">
        <v>17</v>
      </c>
      <c r="F31" s="42">
        <v>17</v>
      </c>
      <c r="G31" s="42">
        <v>15</v>
      </c>
      <c r="H31" s="42">
        <v>15</v>
      </c>
      <c r="I31" s="42">
        <v>-4</v>
      </c>
      <c r="J31" s="42">
        <v>-1</v>
      </c>
      <c r="K31" s="42">
        <v>406</v>
      </c>
      <c r="L31" s="42">
        <v>451</v>
      </c>
      <c r="M31" s="42">
        <v>3.4</v>
      </c>
      <c r="N31" s="42">
        <v>8.6</v>
      </c>
      <c r="O31" s="42">
        <v>0.22</v>
      </c>
      <c r="P31" s="42">
        <v>0.22</v>
      </c>
      <c r="Q31" s="42">
        <v>92</v>
      </c>
      <c r="R31" s="42">
        <v>15</v>
      </c>
      <c r="S31" s="42">
        <v>1007.4</v>
      </c>
      <c r="T31" s="42">
        <v>35</v>
      </c>
      <c r="U31" s="42">
        <v>21</v>
      </c>
      <c r="V31" s="42">
        <v>74.8</v>
      </c>
      <c r="W31" s="42">
        <v>527</v>
      </c>
      <c r="X31" s="42">
        <v>93.5</v>
      </c>
      <c r="Y31" s="43">
        <v>92.5</v>
      </c>
      <c r="Z31" s="171"/>
    </row>
    <row r="32" spans="1:26" x14ac:dyDescent="0.3">
      <c r="A32" s="41">
        <v>43201</v>
      </c>
      <c r="B32" s="42">
        <v>24</v>
      </c>
      <c r="C32" s="42">
        <v>2</v>
      </c>
      <c r="D32" s="42">
        <v>21</v>
      </c>
      <c r="E32" s="42">
        <v>17</v>
      </c>
      <c r="F32" s="42">
        <v>17</v>
      </c>
      <c r="G32" s="42">
        <v>15</v>
      </c>
      <c r="H32" s="42">
        <v>15</v>
      </c>
      <c r="I32" s="42">
        <v>-8</v>
      </c>
      <c r="J32" s="42">
        <v>-1</v>
      </c>
      <c r="K32" s="42">
        <v>826</v>
      </c>
      <c r="L32" s="42">
        <v>906</v>
      </c>
      <c r="M32" s="42">
        <v>3.4</v>
      </c>
      <c r="N32" s="42">
        <v>8.6</v>
      </c>
      <c r="O32" s="42">
        <v>0.86</v>
      </c>
      <c r="P32" s="42">
        <v>0.65</v>
      </c>
      <c r="Q32" s="42">
        <v>94</v>
      </c>
      <c r="R32" s="42">
        <v>15</v>
      </c>
      <c r="S32" s="42">
        <v>1007.4</v>
      </c>
      <c r="T32" s="42">
        <v>35</v>
      </c>
      <c r="U32" s="42">
        <v>21</v>
      </c>
      <c r="V32" s="42">
        <v>74.8</v>
      </c>
      <c r="W32" s="42">
        <v>527</v>
      </c>
      <c r="X32" s="42">
        <v>93.5</v>
      </c>
      <c r="Y32" s="43">
        <v>92.5</v>
      </c>
      <c r="Z32" s="171"/>
    </row>
    <row r="33" spans="1:26" x14ac:dyDescent="0.3">
      <c r="A33" s="41">
        <v>43201</v>
      </c>
      <c r="B33" s="42">
        <v>24</v>
      </c>
      <c r="C33" s="42">
        <v>3</v>
      </c>
      <c r="D33" s="42">
        <v>21</v>
      </c>
      <c r="E33" s="42">
        <v>17</v>
      </c>
      <c r="F33" s="42">
        <v>17</v>
      </c>
      <c r="G33" s="42">
        <v>15</v>
      </c>
      <c r="H33" s="42">
        <v>15</v>
      </c>
      <c r="I33" s="42">
        <v>-17</v>
      </c>
      <c r="J33" s="42">
        <v>-1</v>
      </c>
      <c r="K33" s="42">
        <v>1227</v>
      </c>
      <c r="L33" s="42">
        <v>1361</v>
      </c>
      <c r="M33" s="42">
        <v>3.4</v>
      </c>
      <c r="N33" s="42">
        <v>8.6</v>
      </c>
      <c r="O33" s="42">
        <v>1.97</v>
      </c>
      <c r="P33" s="42">
        <v>1.35</v>
      </c>
      <c r="Q33" s="42">
        <v>95</v>
      </c>
      <c r="R33" s="42">
        <v>15</v>
      </c>
      <c r="S33" s="42">
        <v>1007.4</v>
      </c>
      <c r="T33" s="42">
        <v>35</v>
      </c>
      <c r="U33" s="42">
        <v>21</v>
      </c>
      <c r="V33" s="42">
        <v>74.8</v>
      </c>
      <c r="W33" s="42">
        <v>527</v>
      </c>
      <c r="X33" s="42">
        <v>93.5</v>
      </c>
      <c r="Y33" s="43">
        <v>92.5</v>
      </c>
      <c r="Z33" s="171"/>
    </row>
    <row r="34" spans="1:26" x14ac:dyDescent="0.3">
      <c r="A34" s="41">
        <v>43201</v>
      </c>
      <c r="B34" s="42">
        <v>24</v>
      </c>
      <c r="C34" s="42">
        <v>4</v>
      </c>
      <c r="D34" s="42">
        <v>21</v>
      </c>
      <c r="E34" s="42">
        <v>17</v>
      </c>
      <c r="F34" s="42">
        <v>15</v>
      </c>
      <c r="G34" s="42">
        <v>15</v>
      </c>
      <c r="H34" s="42">
        <v>15</v>
      </c>
      <c r="I34" s="42">
        <v>-35</v>
      </c>
      <c r="J34" s="42">
        <v>-2</v>
      </c>
      <c r="K34" s="42">
        <v>1663</v>
      </c>
      <c r="L34" s="42">
        <v>1821</v>
      </c>
      <c r="M34" s="42">
        <v>3.4</v>
      </c>
      <c r="N34" s="42">
        <v>8.6</v>
      </c>
      <c r="O34" s="42">
        <v>4.0199999999999996</v>
      </c>
      <c r="P34" s="42">
        <v>2.37</v>
      </c>
      <c r="Q34" s="42">
        <v>95</v>
      </c>
      <c r="R34" s="42">
        <v>15</v>
      </c>
      <c r="S34" s="42">
        <v>1007.4</v>
      </c>
      <c r="T34" s="42">
        <v>35</v>
      </c>
      <c r="U34" s="42">
        <v>21</v>
      </c>
      <c r="V34" s="42">
        <v>74.2</v>
      </c>
      <c r="W34" s="42">
        <v>525</v>
      </c>
      <c r="X34" s="42">
        <v>93.5</v>
      </c>
      <c r="Y34" s="43">
        <v>92.5</v>
      </c>
      <c r="Z34" s="171"/>
    </row>
    <row r="35" spans="1:26" x14ac:dyDescent="0.3">
      <c r="A35" s="41">
        <v>43201</v>
      </c>
      <c r="B35" s="42">
        <v>24</v>
      </c>
      <c r="C35" s="42">
        <v>4.63</v>
      </c>
      <c r="D35" s="42">
        <v>21</v>
      </c>
      <c r="E35" s="42">
        <v>17</v>
      </c>
      <c r="F35" s="42">
        <v>15</v>
      </c>
      <c r="G35" s="42">
        <v>15</v>
      </c>
      <c r="H35" s="42">
        <v>15</v>
      </c>
      <c r="I35" s="42">
        <v>-44</v>
      </c>
      <c r="J35" s="42">
        <v>-4</v>
      </c>
      <c r="K35" s="42">
        <v>1922</v>
      </c>
      <c r="L35" s="42">
        <v>2106</v>
      </c>
      <c r="M35" s="42">
        <v>3.4</v>
      </c>
      <c r="N35" s="42">
        <v>8.6</v>
      </c>
      <c r="O35" s="42">
        <v>7.64</v>
      </c>
      <c r="P35" s="42">
        <v>3.18</v>
      </c>
      <c r="Q35" s="42">
        <v>95</v>
      </c>
      <c r="R35" s="42">
        <v>15</v>
      </c>
      <c r="S35" s="42">
        <v>1007.4</v>
      </c>
      <c r="T35" s="42">
        <v>35</v>
      </c>
      <c r="U35" s="42">
        <v>21</v>
      </c>
      <c r="V35" s="42">
        <v>70.3</v>
      </c>
      <c r="W35" s="42">
        <v>495</v>
      </c>
      <c r="X35" s="42">
        <v>93.5</v>
      </c>
      <c r="Y35" s="43">
        <v>92.5</v>
      </c>
      <c r="Z35" s="171"/>
    </row>
    <row r="36" spans="1:26" ht="15" thickBot="1" x14ac:dyDescent="0.35">
      <c r="A36" s="44">
        <v>43201</v>
      </c>
      <c r="B36" s="45">
        <v>24</v>
      </c>
      <c r="C36" s="45">
        <v>4.75</v>
      </c>
      <c r="D36" s="45">
        <v>21</v>
      </c>
      <c r="E36" s="45">
        <v>17</v>
      </c>
      <c r="F36" s="45">
        <v>15</v>
      </c>
      <c r="G36" s="45">
        <v>15</v>
      </c>
      <c r="H36" s="45">
        <v>15</v>
      </c>
      <c r="I36" s="45">
        <v>-51</v>
      </c>
      <c r="J36" s="45">
        <v>-4</v>
      </c>
      <c r="K36" s="45">
        <v>1988</v>
      </c>
      <c r="L36" s="45">
        <v>2200</v>
      </c>
      <c r="M36" s="45">
        <v>3.4</v>
      </c>
      <c r="N36" s="45">
        <v>8.6</v>
      </c>
      <c r="O36" s="45">
        <v>11.18</v>
      </c>
      <c r="P36" s="45">
        <v>3.4</v>
      </c>
      <c r="Q36" s="45">
        <v>95</v>
      </c>
      <c r="R36" s="45">
        <v>15</v>
      </c>
      <c r="S36" s="45">
        <v>1007.4</v>
      </c>
      <c r="T36" s="45">
        <v>35</v>
      </c>
      <c r="U36" s="45">
        <v>21</v>
      </c>
      <c r="V36" s="45">
        <v>68</v>
      </c>
      <c r="W36" s="45">
        <v>480</v>
      </c>
      <c r="X36" s="45">
        <v>93.5</v>
      </c>
      <c r="Y36" s="46">
        <v>92.5</v>
      </c>
      <c r="Z36" s="171"/>
    </row>
    <row r="37" spans="1:26" ht="15" thickBot="1" x14ac:dyDescent="0.35"/>
    <row r="38" spans="1:26" x14ac:dyDescent="0.3">
      <c r="A38" s="47">
        <v>43200</v>
      </c>
      <c r="B38" s="48">
        <v>30</v>
      </c>
      <c r="C38" s="48">
        <v>0.25</v>
      </c>
      <c r="D38" s="48">
        <v>20</v>
      </c>
      <c r="E38" s="48">
        <v>17</v>
      </c>
      <c r="F38" s="48">
        <v>17</v>
      </c>
      <c r="G38" s="48">
        <v>15</v>
      </c>
      <c r="H38" s="48">
        <v>15</v>
      </c>
      <c r="I38" s="48">
        <v>-4</v>
      </c>
      <c r="J38" s="48">
        <v>-3</v>
      </c>
      <c r="K38" s="48"/>
      <c r="L38" s="48">
        <v>113</v>
      </c>
      <c r="M38" s="48">
        <v>4.2</v>
      </c>
      <c r="N38" s="48">
        <v>8.6</v>
      </c>
      <c r="O38" s="48">
        <v>0</v>
      </c>
      <c r="P38" s="48">
        <v>3.96</v>
      </c>
      <c r="Q38" s="48">
        <v>93</v>
      </c>
      <c r="R38" s="48">
        <v>17</v>
      </c>
      <c r="S38" s="48">
        <v>1006</v>
      </c>
      <c r="T38" s="48">
        <v>46</v>
      </c>
      <c r="U38" s="48">
        <v>19</v>
      </c>
      <c r="V38" s="48">
        <v>74.3</v>
      </c>
      <c r="W38" s="48">
        <v>525</v>
      </c>
      <c r="X38" s="48">
        <v>94.7</v>
      </c>
      <c r="Y38" s="49">
        <v>92.9</v>
      </c>
      <c r="Z38" t="s">
        <v>32</v>
      </c>
    </row>
    <row r="39" spans="1:26" x14ac:dyDescent="0.3">
      <c r="A39" s="50">
        <v>43200</v>
      </c>
      <c r="B39" s="51">
        <v>30</v>
      </c>
      <c r="C39" s="51">
        <v>0.5</v>
      </c>
      <c r="D39" s="51">
        <v>20</v>
      </c>
      <c r="E39" s="51">
        <v>17</v>
      </c>
      <c r="F39" s="51">
        <v>17</v>
      </c>
      <c r="G39" s="51">
        <v>15</v>
      </c>
      <c r="H39" s="51">
        <v>15</v>
      </c>
      <c r="I39" s="51">
        <v>-1</v>
      </c>
      <c r="J39" s="51">
        <v>0</v>
      </c>
      <c r="K39" s="51"/>
      <c r="L39" s="51">
        <v>230</v>
      </c>
      <c r="M39" s="51">
        <v>4.2</v>
      </c>
      <c r="N39" s="51">
        <v>8.6</v>
      </c>
      <c r="O39" s="51">
        <v>0.05</v>
      </c>
      <c r="P39" s="51">
        <v>0.1</v>
      </c>
      <c r="Q39" s="51">
        <v>93</v>
      </c>
      <c r="R39" s="51">
        <v>17</v>
      </c>
      <c r="S39" s="51">
        <v>1006</v>
      </c>
      <c r="T39" s="51">
        <v>46</v>
      </c>
      <c r="U39" s="51">
        <v>19</v>
      </c>
      <c r="V39" s="51">
        <v>74.3</v>
      </c>
      <c r="W39" s="51">
        <v>525</v>
      </c>
      <c r="X39" s="51">
        <v>94.7</v>
      </c>
      <c r="Y39" s="52">
        <v>92.9</v>
      </c>
    </row>
    <row r="40" spans="1:26" x14ac:dyDescent="0.3">
      <c r="A40" s="50">
        <v>43200</v>
      </c>
      <c r="B40" s="51">
        <v>30</v>
      </c>
      <c r="C40" s="51">
        <v>1</v>
      </c>
      <c r="D40" s="51">
        <v>20</v>
      </c>
      <c r="E40" s="51">
        <v>17</v>
      </c>
      <c r="F40" s="51">
        <v>17</v>
      </c>
      <c r="G40" s="51">
        <v>15</v>
      </c>
      <c r="H40" s="51">
        <v>15</v>
      </c>
      <c r="I40" s="51">
        <v>-3</v>
      </c>
      <c r="J40" s="51">
        <v>-1</v>
      </c>
      <c r="K40" s="51">
        <v>403</v>
      </c>
      <c r="L40" s="51">
        <v>458</v>
      </c>
      <c r="M40" s="51">
        <v>4.2</v>
      </c>
      <c r="N40" s="51">
        <v>8.6</v>
      </c>
      <c r="O40" s="51">
        <v>0.22</v>
      </c>
      <c r="P40" s="51">
        <v>0.2</v>
      </c>
      <c r="Q40" s="51">
        <v>94</v>
      </c>
      <c r="R40" s="51">
        <v>17</v>
      </c>
      <c r="S40" s="51">
        <v>1006</v>
      </c>
      <c r="T40" s="51">
        <v>46</v>
      </c>
      <c r="U40" s="51">
        <v>19</v>
      </c>
      <c r="V40" s="51">
        <v>74.3</v>
      </c>
      <c r="W40" s="51">
        <v>525</v>
      </c>
      <c r="X40" s="51">
        <v>94.7</v>
      </c>
      <c r="Y40" s="52">
        <v>92.9</v>
      </c>
    </row>
    <row r="41" spans="1:26" x14ac:dyDescent="0.3">
      <c r="A41" s="50">
        <v>43200</v>
      </c>
      <c r="B41" s="51">
        <v>30</v>
      </c>
      <c r="C41" s="51">
        <v>1.5</v>
      </c>
      <c r="D41" s="51">
        <v>20</v>
      </c>
      <c r="E41" s="51">
        <v>17</v>
      </c>
      <c r="F41" s="51">
        <v>17</v>
      </c>
      <c r="G41" s="51">
        <v>15</v>
      </c>
      <c r="H41" s="51">
        <v>15</v>
      </c>
      <c r="I41" s="51">
        <v>-4</v>
      </c>
      <c r="J41" s="51">
        <v>-1</v>
      </c>
      <c r="K41" s="51">
        <v>590</v>
      </c>
      <c r="L41" s="51">
        <v>677</v>
      </c>
      <c r="M41" s="51">
        <v>4.2</v>
      </c>
      <c r="N41" s="51">
        <v>8.6</v>
      </c>
      <c r="O41" s="51">
        <v>0.49</v>
      </c>
      <c r="P41" s="51">
        <v>0.38</v>
      </c>
      <c r="Q41" s="51">
        <v>95</v>
      </c>
      <c r="R41" s="51">
        <v>16</v>
      </c>
      <c r="S41" s="51">
        <v>1006</v>
      </c>
      <c r="T41" s="51">
        <v>46</v>
      </c>
      <c r="U41" s="51">
        <v>19</v>
      </c>
      <c r="V41" s="51">
        <v>74.2</v>
      </c>
      <c r="W41" s="51">
        <v>523</v>
      </c>
      <c r="X41" s="51">
        <v>94.7</v>
      </c>
      <c r="Y41" s="52">
        <v>92.9</v>
      </c>
    </row>
    <row r="42" spans="1:26" x14ac:dyDescent="0.3">
      <c r="A42" s="50">
        <v>43200</v>
      </c>
      <c r="B42" s="51">
        <v>30</v>
      </c>
      <c r="C42" s="51">
        <v>2</v>
      </c>
      <c r="D42" s="51">
        <v>20</v>
      </c>
      <c r="E42" s="51">
        <v>17</v>
      </c>
      <c r="F42" s="51">
        <v>17</v>
      </c>
      <c r="G42" s="51">
        <v>15</v>
      </c>
      <c r="H42" s="51">
        <v>15</v>
      </c>
      <c r="I42" s="51">
        <v>-8</v>
      </c>
      <c r="J42" s="51">
        <v>-1</v>
      </c>
      <c r="K42" s="51">
        <v>793</v>
      </c>
      <c r="L42" s="51">
        <v>899</v>
      </c>
      <c r="M42" s="51">
        <v>4.2</v>
      </c>
      <c r="N42" s="51">
        <v>8.6</v>
      </c>
      <c r="O42" s="51">
        <v>0.9</v>
      </c>
      <c r="P42" s="51">
        <v>0.62</v>
      </c>
      <c r="Q42" s="51">
        <v>96</v>
      </c>
      <c r="R42" s="51">
        <v>16</v>
      </c>
      <c r="S42" s="51">
        <v>1006</v>
      </c>
      <c r="T42" s="51">
        <v>46</v>
      </c>
      <c r="U42" s="51">
        <v>19</v>
      </c>
      <c r="V42" s="51">
        <v>74.2</v>
      </c>
      <c r="W42" s="51">
        <v>525</v>
      </c>
      <c r="X42" s="51">
        <v>94.7</v>
      </c>
      <c r="Y42" s="52">
        <v>92.9</v>
      </c>
    </row>
    <row r="43" spans="1:26" x14ac:dyDescent="0.3">
      <c r="A43" s="50">
        <v>43200</v>
      </c>
      <c r="B43" s="51">
        <v>30</v>
      </c>
      <c r="C43" s="51">
        <v>2.5</v>
      </c>
      <c r="D43" s="51">
        <v>20</v>
      </c>
      <c r="E43" s="51">
        <v>17</v>
      </c>
      <c r="F43" s="51">
        <v>17</v>
      </c>
      <c r="G43" s="51">
        <v>15</v>
      </c>
      <c r="H43" s="51">
        <v>15</v>
      </c>
      <c r="I43" s="51">
        <v>-11</v>
      </c>
      <c r="J43" s="51">
        <v>-1</v>
      </c>
      <c r="K43" s="51">
        <v>1012</v>
      </c>
      <c r="L43" s="51">
        <v>1135</v>
      </c>
      <c r="M43" s="51">
        <v>4.2</v>
      </c>
      <c r="N43" s="51">
        <v>8.6</v>
      </c>
      <c r="O43" s="51">
        <v>1.42</v>
      </c>
      <c r="P43" s="51">
        <v>0.93</v>
      </c>
      <c r="Q43" s="51">
        <v>96</v>
      </c>
      <c r="R43" s="51">
        <v>16</v>
      </c>
      <c r="S43" s="51">
        <v>1006</v>
      </c>
      <c r="T43" s="51">
        <v>46</v>
      </c>
      <c r="U43" s="51">
        <v>19</v>
      </c>
      <c r="V43" s="51">
        <v>74.5</v>
      </c>
      <c r="W43" s="51">
        <v>528</v>
      </c>
      <c r="X43" s="51">
        <v>94.7</v>
      </c>
      <c r="Y43" s="52">
        <v>92.9</v>
      </c>
    </row>
    <row r="44" spans="1:26" x14ac:dyDescent="0.3">
      <c r="A44" s="50">
        <v>43200</v>
      </c>
      <c r="B44" s="51">
        <v>30</v>
      </c>
      <c r="C44" s="51">
        <v>3</v>
      </c>
      <c r="D44" s="51">
        <v>20</v>
      </c>
      <c r="E44" s="51">
        <v>17</v>
      </c>
      <c r="F44" s="51">
        <v>17</v>
      </c>
      <c r="G44" s="51">
        <v>15</v>
      </c>
      <c r="H44" s="51">
        <v>15</v>
      </c>
      <c r="I44" s="51">
        <v>-16</v>
      </c>
      <c r="J44" s="51">
        <v>-1</v>
      </c>
      <c r="K44" s="51">
        <v>1217</v>
      </c>
      <c r="L44" s="51">
        <v>1361</v>
      </c>
      <c r="M44" s="51">
        <v>4.2</v>
      </c>
      <c r="N44" s="51">
        <v>8.6</v>
      </c>
      <c r="O44" s="51">
        <v>2.06</v>
      </c>
      <c r="P44" s="51">
        <v>1.3</v>
      </c>
      <c r="Q44" s="51">
        <v>96</v>
      </c>
      <c r="R44" s="51">
        <v>16</v>
      </c>
      <c r="S44" s="51">
        <v>1006</v>
      </c>
      <c r="T44" s="51">
        <v>46</v>
      </c>
      <c r="U44" s="51">
        <v>19</v>
      </c>
      <c r="V44" s="51">
        <v>74.400000000000006</v>
      </c>
      <c r="W44" s="51">
        <v>527</v>
      </c>
      <c r="X44" s="51">
        <v>94.7</v>
      </c>
      <c r="Y44" s="52">
        <v>92.9</v>
      </c>
    </row>
    <row r="45" spans="1:26" x14ac:dyDescent="0.3">
      <c r="A45" s="50">
        <v>43200</v>
      </c>
      <c r="B45" s="51">
        <v>30</v>
      </c>
      <c r="C45" s="51">
        <v>3.5</v>
      </c>
      <c r="D45" s="51">
        <v>20</v>
      </c>
      <c r="E45" s="51">
        <v>17</v>
      </c>
      <c r="F45" s="51">
        <v>17</v>
      </c>
      <c r="G45" s="51">
        <v>15</v>
      </c>
      <c r="H45" s="51">
        <v>15</v>
      </c>
      <c r="I45" s="51">
        <v>-23</v>
      </c>
      <c r="J45" s="51">
        <v>-2</v>
      </c>
      <c r="K45" s="51">
        <v>1441</v>
      </c>
      <c r="L45" s="51">
        <v>1585</v>
      </c>
      <c r="M45" s="51">
        <v>4.2</v>
      </c>
      <c r="N45" s="51">
        <v>8.6</v>
      </c>
      <c r="O45" s="51">
        <v>3.05</v>
      </c>
      <c r="P45" s="51">
        <v>1.81</v>
      </c>
      <c r="Q45" s="51">
        <v>96</v>
      </c>
      <c r="R45" s="51">
        <v>15.5</v>
      </c>
      <c r="S45" s="51">
        <v>1006</v>
      </c>
      <c r="T45" s="51">
        <v>46</v>
      </c>
      <c r="U45" s="51">
        <v>19</v>
      </c>
      <c r="V45" s="51">
        <v>74.2</v>
      </c>
      <c r="W45" s="51">
        <v>523</v>
      </c>
      <c r="X45" s="51">
        <v>94.7</v>
      </c>
      <c r="Y45" s="52">
        <v>92.9</v>
      </c>
    </row>
    <row r="46" spans="1:26" x14ac:dyDescent="0.3">
      <c r="A46" s="50">
        <v>43200</v>
      </c>
      <c r="B46" s="51">
        <v>30</v>
      </c>
      <c r="C46" s="51">
        <v>3.75</v>
      </c>
      <c r="D46" s="51">
        <v>20</v>
      </c>
      <c r="E46" s="51">
        <v>17</v>
      </c>
      <c r="F46" s="51">
        <v>17</v>
      </c>
      <c r="G46" s="51">
        <v>15</v>
      </c>
      <c r="H46" s="51">
        <v>15</v>
      </c>
      <c r="I46" s="51">
        <v>-26</v>
      </c>
      <c r="J46" s="51">
        <v>-2</v>
      </c>
      <c r="K46" s="51">
        <v>1540</v>
      </c>
      <c r="L46" s="51">
        <v>1698</v>
      </c>
      <c r="M46" s="51">
        <v>4.2</v>
      </c>
      <c r="N46" s="51">
        <v>8.6</v>
      </c>
      <c r="O46" s="51">
        <v>3.57</v>
      </c>
      <c r="P46" s="51">
        <v>2.04</v>
      </c>
      <c r="Q46" s="51">
        <v>96</v>
      </c>
      <c r="R46" s="51">
        <v>15.3</v>
      </c>
      <c r="S46" s="51">
        <v>1006</v>
      </c>
      <c r="T46" s="51">
        <v>46</v>
      </c>
      <c r="U46" s="51">
        <v>19</v>
      </c>
      <c r="V46" s="51">
        <v>73.8</v>
      </c>
      <c r="W46" s="51">
        <v>515</v>
      </c>
      <c r="X46" s="51">
        <v>94.7</v>
      </c>
      <c r="Y46" s="52">
        <v>92.9</v>
      </c>
    </row>
    <row r="47" spans="1:26" x14ac:dyDescent="0.3">
      <c r="A47" s="50">
        <v>43200</v>
      </c>
      <c r="B47" s="51">
        <v>30</v>
      </c>
      <c r="C47" s="51">
        <v>4</v>
      </c>
      <c r="D47" s="51">
        <v>20</v>
      </c>
      <c r="E47" s="51">
        <v>17</v>
      </c>
      <c r="F47" s="51">
        <v>17</v>
      </c>
      <c r="G47" s="51">
        <v>15</v>
      </c>
      <c r="H47" s="51">
        <v>15</v>
      </c>
      <c r="I47" s="51">
        <v>-30</v>
      </c>
      <c r="J47" s="51">
        <v>-3</v>
      </c>
      <c r="K47" s="51">
        <v>1650</v>
      </c>
      <c r="L47" s="51">
        <v>1815</v>
      </c>
      <c r="M47" s="51">
        <v>4.2</v>
      </c>
      <c r="N47" s="51">
        <v>8.6</v>
      </c>
      <c r="O47" s="51">
        <v>4.22</v>
      </c>
      <c r="P47" s="51">
        <v>2.31</v>
      </c>
      <c r="Q47" s="51">
        <v>96</v>
      </c>
      <c r="R47" s="51">
        <v>15</v>
      </c>
      <c r="S47" s="51">
        <v>1006</v>
      </c>
      <c r="T47" s="51">
        <v>46</v>
      </c>
      <c r="U47" s="51">
        <v>19</v>
      </c>
      <c r="V47" s="51">
        <v>73.2</v>
      </c>
      <c r="W47" s="51">
        <v>512</v>
      </c>
      <c r="X47" s="51">
        <v>94.7</v>
      </c>
      <c r="Y47" s="52">
        <v>92.9</v>
      </c>
    </row>
    <row r="48" spans="1:26" x14ac:dyDescent="0.3">
      <c r="A48" s="50">
        <v>43200</v>
      </c>
      <c r="B48" s="51">
        <v>30</v>
      </c>
      <c r="C48" s="51">
        <v>4.25</v>
      </c>
      <c r="D48" s="51">
        <v>20</v>
      </c>
      <c r="E48" s="51">
        <v>17</v>
      </c>
      <c r="F48" s="51">
        <v>17</v>
      </c>
      <c r="G48" s="51">
        <v>15</v>
      </c>
      <c r="H48" s="51">
        <v>15</v>
      </c>
      <c r="I48" s="51">
        <v>-35</v>
      </c>
      <c r="J48" s="51">
        <v>-3</v>
      </c>
      <c r="K48" s="51">
        <v>1760</v>
      </c>
      <c r="L48" s="51">
        <v>1927</v>
      </c>
      <c r="M48" s="51">
        <v>4.2</v>
      </c>
      <c r="N48" s="51">
        <v>8.6</v>
      </c>
      <c r="O48" s="51">
        <v>5.32</v>
      </c>
      <c r="P48" s="51">
        <v>2.63</v>
      </c>
      <c r="Q48" s="51">
        <v>96</v>
      </c>
      <c r="R48" s="51">
        <v>15</v>
      </c>
      <c r="S48" s="51">
        <v>1006</v>
      </c>
      <c r="T48" s="51">
        <v>46</v>
      </c>
      <c r="U48" s="51">
        <v>19</v>
      </c>
      <c r="V48" s="51">
        <v>72.099999999999994</v>
      </c>
      <c r="W48" s="51">
        <v>510</v>
      </c>
      <c r="X48" s="51">
        <v>94.7</v>
      </c>
      <c r="Y48" s="52">
        <v>92.9</v>
      </c>
    </row>
    <row r="49" spans="1:25" x14ac:dyDescent="0.3">
      <c r="A49" s="50">
        <v>43200</v>
      </c>
      <c r="B49" s="51">
        <v>30</v>
      </c>
      <c r="C49" s="51">
        <v>4.5</v>
      </c>
      <c r="D49" s="51">
        <v>20</v>
      </c>
      <c r="E49" s="51">
        <v>16</v>
      </c>
      <c r="F49" s="51">
        <v>16</v>
      </c>
      <c r="G49" s="51">
        <v>15</v>
      </c>
      <c r="H49" s="51">
        <v>15</v>
      </c>
      <c r="I49" s="51">
        <v>-42</v>
      </c>
      <c r="J49" s="51">
        <v>-3</v>
      </c>
      <c r="K49" s="51">
        <v>1850</v>
      </c>
      <c r="L49" s="51">
        <v>2025</v>
      </c>
      <c r="M49" s="51">
        <v>4.2</v>
      </c>
      <c r="N49" s="51">
        <v>8.6</v>
      </c>
      <c r="O49" s="51">
        <v>8.48</v>
      </c>
      <c r="P49" s="51">
        <v>2.92</v>
      </c>
      <c r="Q49" s="51">
        <v>96</v>
      </c>
      <c r="R49" s="51">
        <v>14.8</v>
      </c>
      <c r="S49" s="51">
        <v>1006</v>
      </c>
      <c r="T49" s="51">
        <v>46</v>
      </c>
      <c r="U49" s="51">
        <v>19</v>
      </c>
      <c r="V49" s="51">
        <v>69</v>
      </c>
      <c r="W49" s="51">
        <v>485</v>
      </c>
      <c r="X49" s="51">
        <v>94.7</v>
      </c>
      <c r="Y49" s="52">
        <v>92.9</v>
      </c>
    </row>
    <row r="50" spans="1:25" x14ac:dyDescent="0.3">
      <c r="A50" s="50">
        <v>43200</v>
      </c>
      <c r="B50" s="51">
        <v>30</v>
      </c>
      <c r="C50" s="51">
        <v>4.7</v>
      </c>
      <c r="D50" s="51">
        <v>20</v>
      </c>
      <c r="E50" s="51">
        <v>15.5</v>
      </c>
      <c r="F50" s="51">
        <v>15</v>
      </c>
      <c r="G50" s="51">
        <v>15</v>
      </c>
      <c r="H50" s="51">
        <v>15</v>
      </c>
      <c r="I50" s="51">
        <v>-48</v>
      </c>
      <c r="J50" s="51">
        <v>-3</v>
      </c>
      <c r="K50" s="51">
        <v>1910</v>
      </c>
      <c r="L50" s="51">
        <v>2106</v>
      </c>
      <c r="M50" s="51">
        <v>4.2</v>
      </c>
      <c r="N50" s="51">
        <v>8.6</v>
      </c>
      <c r="O50" s="51">
        <v>12.15</v>
      </c>
      <c r="P50" s="51">
        <v>3.12</v>
      </c>
      <c r="Q50" s="51">
        <v>96</v>
      </c>
      <c r="R50" s="51">
        <v>14.6</v>
      </c>
      <c r="S50" s="51">
        <v>1006</v>
      </c>
      <c r="T50" s="51">
        <v>46</v>
      </c>
      <c r="U50" s="51">
        <v>19</v>
      </c>
      <c r="V50" s="51">
        <v>65.5</v>
      </c>
      <c r="W50" s="51">
        <v>460</v>
      </c>
      <c r="X50" s="51">
        <v>94.7</v>
      </c>
      <c r="Y50" s="52">
        <v>92.9</v>
      </c>
    </row>
    <row r="51" spans="1:25" ht="15" thickBot="1" x14ac:dyDescent="0.35">
      <c r="A51" s="53">
        <v>43200</v>
      </c>
      <c r="B51" s="54">
        <v>30</v>
      </c>
      <c r="C51" s="54">
        <v>4.75</v>
      </c>
      <c r="D51" s="54">
        <v>20</v>
      </c>
      <c r="E51" s="54">
        <v>15.5</v>
      </c>
      <c r="F51" s="54">
        <v>15</v>
      </c>
      <c r="G51" s="54">
        <v>15</v>
      </c>
      <c r="H51" s="54">
        <v>15</v>
      </c>
      <c r="I51" s="54">
        <v>-53</v>
      </c>
      <c r="J51" s="54">
        <v>-4</v>
      </c>
      <c r="K51" s="54">
        <v>1940</v>
      </c>
      <c r="L51" s="54">
        <v>2142</v>
      </c>
      <c r="M51" s="54">
        <v>4.2</v>
      </c>
      <c r="N51" s="54">
        <v>8.6</v>
      </c>
      <c r="O51" s="54">
        <v>16.739999999999998</v>
      </c>
      <c r="P51" s="54">
        <v>3.2</v>
      </c>
      <c r="Q51" s="54">
        <v>96</v>
      </c>
      <c r="R51" s="54">
        <v>14.5</v>
      </c>
      <c r="S51" s="54">
        <v>1006</v>
      </c>
      <c r="T51" s="54">
        <v>46</v>
      </c>
      <c r="U51" s="54">
        <v>19</v>
      </c>
      <c r="V51" s="54">
        <v>61</v>
      </c>
      <c r="W51" s="54">
        <v>430</v>
      </c>
      <c r="X51" s="54">
        <v>94.7</v>
      </c>
      <c r="Y51" s="55">
        <v>92.9</v>
      </c>
    </row>
    <row r="52" spans="1:25" ht="15" thickBot="1" x14ac:dyDescent="0.35"/>
    <row r="53" spans="1:25" x14ac:dyDescent="0.3">
      <c r="A53" s="56">
        <v>43200</v>
      </c>
      <c r="B53" s="57">
        <v>36</v>
      </c>
      <c r="C53" s="57">
        <v>0.25</v>
      </c>
      <c r="D53" s="57">
        <v>20</v>
      </c>
      <c r="E53" s="57">
        <v>16</v>
      </c>
      <c r="F53" s="57">
        <v>16</v>
      </c>
      <c r="G53" s="57">
        <v>15</v>
      </c>
      <c r="H53" s="57">
        <v>15</v>
      </c>
      <c r="I53" s="57">
        <v>-4</v>
      </c>
      <c r="J53" s="57">
        <v>-2</v>
      </c>
      <c r="K53" s="57"/>
      <c r="L53" s="57">
        <v>111</v>
      </c>
      <c r="M53" s="57">
        <v>5</v>
      </c>
      <c r="N53" s="57">
        <v>8.6</v>
      </c>
      <c r="O53" s="57">
        <v>0.04</v>
      </c>
      <c r="P53" s="57">
        <v>4.0199999999999996</v>
      </c>
      <c r="Q53" s="57">
        <v>94</v>
      </c>
      <c r="R53" s="57">
        <v>15</v>
      </c>
      <c r="S53" s="57">
        <v>1006</v>
      </c>
      <c r="T53" s="57">
        <v>46</v>
      </c>
      <c r="U53" s="57">
        <v>19</v>
      </c>
      <c r="V53" s="57">
        <v>71.400000000000006</v>
      </c>
      <c r="W53" s="57">
        <v>504</v>
      </c>
      <c r="X53" s="57">
        <v>92.8</v>
      </c>
      <c r="Y53" s="58">
        <v>90.6</v>
      </c>
    </row>
    <row r="54" spans="1:25" x14ac:dyDescent="0.3">
      <c r="A54" s="59">
        <v>43200</v>
      </c>
      <c r="B54" s="60">
        <v>36</v>
      </c>
      <c r="C54" s="60">
        <v>0.5</v>
      </c>
      <c r="D54" s="60">
        <v>20</v>
      </c>
      <c r="E54" s="60">
        <v>16</v>
      </c>
      <c r="F54" s="60">
        <v>16</v>
      </c>
      <c r="G54" s="60">
        <v>15</v>
      </c>
      <c r="H54" s="60">
        <v>15</v>
      </c>
      <c r="I54" s="60">
        <v>-3</v>
      </c>
      <c r="J54" s="60">
        <v>-1</v>
      </c>
      <c r="K54" s="60"/>
      <c r="L54" s="60">
        <v>220</v>
      </c>
      <c r="M54" s="60">
        <v>5</v>
      </c>
      <c r="N54" s="60">
        <v>8.6</v>
      </c>
      <c r="O54" s="60">
        <v>0.06</v>
      </c>
      <c r="P54" s="60">
        <v>0.1</v>
      </c>
      <c r="Q54" s="60">
        <v>94</v>
      </c>
      <c r="R54" s="60">
        <v>15</v>
      </c>
      <c r="S54" s="60">
        <v>1006</v>
      </c>
      <c r="T54" s="60">
        <v>46</v>
      </c>
      <c r="U54" s="60">
        <v>19</v>
      </c>
      <c r="V54" s="60">
        <v>71.400000000000006</v>
      </c>
      <c r="W54" s="60">
        <v>505</v>
      </c>
      <c r="X54" s="60">
        <v>92.8</v>
      </c>
      <c r="Y54" s="61">
        <v>90.6</v>
      </c>
    </row>
    <row r="55" spans="1:25" x14ac:dyDescent="0.3">
      <c r="A55" s="59">
        <v>43200</v>
      </c>
      <c r="B55" s="60">
        <v>36</v>
      </c>
      <c r="C55" s="60">
        <v>1</v>
      </c>
      <c r="D55" s="60">
        <v>20</v>
      </c>
      <c r="E55" s="60">
        <v>16</v>
      </c>
      <c r="F55" s="60">
        <v>16</v>
      </c>
      <c r="G55" s="60">
        <v>15</v>
      </c>
      <c r="H55" s="60">
        <v>15</v>
      </c>
      <c r="I55" s="60">
        <v>-5</v>
      </c>
      <c r="J55" s="60">
        <v>-1</v>
      </c>
      <c r="K55" s="60">
        <v>399</v>
      </c>
      <c r="L55" s="60">
        <v>448</v>
      </c>
      <c r="M55" s="60">
        <v>5</v>
      </c>
      <c r="N55" s="60">
        <v>8.6</v>
      </c>
      <c r="O55" s="60">
        <v>0.23</v>
      </c>
      <c r="P55" s="60">
        <v>0.22</v>
      </c>
      <c r="Q55" s="60">
        <v>95</v>
      </c>
      <c r="R55" s="60">
        <v>15</v>
      </c>
      <c r="S55" s="60">
        <v>1006</v>
      </c>
      <c r="T55" s="60">
        <v>46</v>
      </c>
      <c r="U55" s="60">
        <v>19</v>
      </c>
      <c r="V55" s="60">
        <v>71.400000000000006</v>
      </c>
      <c r="W55" s="60">
        <v>504</v>
      </c>
      <c r="X55" s="60">
        <v>92.8</v>
      </c>
      <c r="Y55" s="61">
        <v>90.6</v>
      </c>
    </row>
    <row r="56" spans="1:25" x14ac:dyDescent="0.3">
      <c r="A56" s="59">
        <v>43200</v>
      </c>
      <c r="B56" s="60">
        <v>36</v>
      </c>
      <c r="C56" s="60">
        <v>2</v>
      </c>
      <c r="D56" s="60">
        <v>20</v>
      </c>
      <c r="E56" s="60">
        <v>16</v>
      </c>
      <c r="F56" s="60">
        <v>16</v>
      </c>
      <c r="G56" s="60">
        <v>15</v>
      </c>
      <c r="H56" s="60">
        <v>15</v>
      </c>
      <c r="I56" s="60">
        <v>-8</v>
      </c>
      <c r="J56" s="60">
        <v>-1</v>
      </c>
      <c r="K56" s="60">
        <v>804</v>
      </c>
      <c r="L56" s="60">
        <v>908</v>
      </c>
      <c r="M56" s="60">
        <v>5</v>
      </c>
      <c r="N56" s="60">
        <v>8.6</v>
      </c>
      <c r="O56" s="60">
        <v>0.98</v>
      </c>
      <c r="P56" s="60">
        <v>0.64</v>
      </c>
      <c r="Q56" s="60">
        <v>95</v>
      </c>
      <c r="R56" s="60">
        <v>15</v>
      </c>
      <c r="S56" s="60">
        <v>1006</v>
      </c>
      <c r="T56" s="60">
        <v>46</v>
      </c>
      <c r="U56" s="60">
        <v>19</v>
      </c>
      <c r="V56" s="60">
        <v>71.5</v>
      </c>
      <c r="W56" s="60">
        <v>505</v>
      </c>
      <c r="X56" s="60">
        <v>92.8</v>
      </c>
      <c r="Y56" s="61">
        <v>90.6</v>
      </c>
    </row>
    <row r="57" spans="1:25" x14ac:dyDescent="0.3">
      <c r="A57" s="59">
        <v>43200</v>
      </c>
      <c r="B57" s="60">
        <v>36</v>
      </c>
      <c r="C57" s="60">
        <v>3</v>
      </c>
      <c r="D57" s="60">
        <v>20</v>
      </c>
      <c r="E57" s="60">
        <v>16</v>
      </c>
      <c r="F57" s="60">
        <v>16</v>
      </c>
      <c r="G57" s="60">
        <v>15</v>
      </c>
      <c r="H57" s="60">
        <v>15</v>
      </c>
      <c r="I57" s="60">
        <v>-17</v>
      </c>
      <c r="J57" s="60">
        <v>-1</v>
      </c>
      <c r="K57" s="60">
        <v>1220</v>
      </c>
      <c r="L57" s="60">
        <v>1354</v>
      </c>
      <c r="M57" s="60">
        <v>5</v>
      </c>
      <c r="N57" s="60">
        <v>8.6</v>
      </c>
      <c r="O57" s="60">
        <v>2.2000000000000002</v>
      </c>
      <c r="P57" s="60">
        <v>1.32</v>
      </c>
      <c r="Q57" s="60">
        <v>95</v>
      </c>
      <c r="R57" s="60">
        <v>15</v>
      </c>
      <c r="S57" s="60">
        <v>1006</v>
      </c>
      <c r="T57" s="60">
        <v>46</v>
      </c>
      <c r="U57" s="60">
        <v>19</v>
      </c>
      <c r="V57" s="60">
        <v>71.5</v>
      </c>
      <c r="W57" s="60">
        <v>505</v>
      </c>
      <c r="X57" s="60">
        <v>92.8</v>
      </c>
      <c r="Y57" s="61">
        <v>90.6</v>
      </c>
    </row>
    <row r="58" spans="1:25" x14ac:dyDescent="0.3">
      <c r="A58" s="59">
        <v>43200</v>
      </c>
      <c r="B58" s="60">
        <v>36</v>
      </c>
      <c r="C58" s="62">
        <v>3.5</v>
      </c>
      <c r="D58" s="60">
        <v>20</v>
      </c>
      <c r="E58" s="60">
        <v>16</v>
      </c>
      <c r="F58" s="60">
        <v>16</v>
      </c>
      <c r="G58" s="60">
        <v>15</v>
      </c>
      <c r="H58" s="60">
        <v>15</v>
      </c>
      <c r="I58" s="60">
        <v>-24</v>
      </c>
      <c r="J58" s="60">
        <v>-1</v>
      </c>
      <c r="K58" s="60">
        <v>1444</v>
      </c>
      <c r="L58" s="60">
        <v>1600</v>
      </c>
      <c r="M58" s="60">
        <v>5</v>
      </c>
      <c r="N58" s="60">
        <v>8.6</v>
      </c>
      <c r="O58" s="60">
        <v>3.24</v>
      </c>
      <c r="P58" s="60">
        <v>1.81</v>
      </c>
      <c r="Q58" s="60">
        <v>96</v>
      </c>
      <c r="R58" s="60">
        <v>15</v>
      </c>
      <c r="S58" s="60">
        <v>1006</v>
      </c>
      <c r="T58" s="60">
        <v>46</v>
      </c>
      <c r="U58" s="60">
        <v>19</v>
      </c>
      <c r="V58" s="60">
        <v>70.5</v>
      </c>
      <c r="W58" s="60">
        <v>500</v>
      </c>
      <c r="X58" s="60">
        <v>92.8</v>
      </c>
      <c r="Y58" s="61">
        <v>90.6</v>
      </c>
    </row>
    <row r="59" spans="1:25" x14ac:dyDescent="0.3">
      <c r="A59" s="59">
        <v>43200</v>
      </c>
      <c r="B59" s="60">
        <v>36</v>
      </c>
      <c r="C59" s="60">
        <v>4</v>
      </c>
      <c r="D59" s="60">
        <v>20</v>
      </c>
      <c r="E59" s="60">
        <v>16</v>
      </c>
      <c r="F59" s="60">
        <v>16</v>
      </c>
      <c r="G59" s="60">
        <v>15</v>
      </c>
      <c r="H59" s="60">
        <v>15</v>
      </c>
      <c r="I59" s="60">
        <v>-31</v>
      </c>
      <c r="J59" s="60">
        <v>-2</v>
      </c>
      <c r="K59" s="60">
        <v>1641</v>
      </c>
      <c r="L59" s="60">
        <v>1804</v>
      </c>
      <c r="M59" s="60">
        <v>5</v>
      </c>
      <c r="N59" s="60">
        <v>8.6</v>
      </c>
      <c r="O59" s="60">
        <v>4.51</v>
      </c>
      <c r="P59" s="60">
        <v>2.2999999999999998</v>
      </c>
      <c r="Q59" s="60">
        <v>96</v>
      </c>
      <c r="R59" s="60">
        <v>14.5</v>
      </c>
      <c r="S59" s="60">
        <v>1006</v>
      </c>
      <c r="T59" s="60">
        <v>46</v>
      </c>
      <c r="U59" s="60">
        <v>19</v>
      </c>
      <c r="V59" s="60">
        <v>70</v>
      </c>
      <c r="W59" s="60">
        <v>495</v>
      </c>
      <c r="X59" s="60">
        <v>92.8</v>
      </c>
      <c r="Y59" s="61">
        <v>90.6</v>
      </c>
    </row>
    <row r="60" spans="1:25" x14ac:dyDescent="0.3">
      <c r="A60" s="59">
        <v>43200</v>
      </c>
      <c r="B60" s="60">
        <v>36</v>
      </c>
      <c r="C60" s="60">
        <v>4.25</v>
      </c>
      <c r="D60" s="60">
        <v>20</v>
      </c>
      <c r="E60" s="60">
        <v>16</v>
      </c>
      <c r="F60" s="60">
        <v>16</v>
      </c>
      <c r="G60" s="60">
        <v>15</v>
      </c>
      <c r="H60" s="60">
        <v>15</v>
      </c>
      <c r="I60" s="60">
        <v>-37</v>
      </c>
      <c r="J60" s="60">
        <v>-2</v>
      </c>
      <c r="K60" s="60">
        <v>1750</v>
      </c>
      <c r="L60" s="60">
        <v>1931</v>
      </c>
      <c r="M60" s="60">
        <v>5</v>
      </c>
      <c r="N60" s="60">
        <v>8.6</v>
      </c>
      <c r="O60" s="60">
        <v>7.15</v>
      </c>
      <c r="P60" s="60">
        <v>2.62</v>
      </c>
      <c r="Q60" s="60">
        <v>96</v>
      </c>
      <c r="R60" s="60">
        <v>14.2</v>
      </c>
      <c r="S60" s="60">
        <v>1006</v>
      </c>
      <c r="T60" s="60">
        <v>46</v>
      </c>
      <c r="U60" s="60">
        <v>19</v>
      </c>
      <c r="V60" s="60">
        <v>67.2</v>
      </c>
      <c r="W60" s="60">
        <v>477</v>
      </c>
      <c r="X60" s="60">
        <v>92.8</v>
      </c>
      <c r="Y60" s="61">
        <v>90.6</v>
      </c>
    </row>
    <row r="61" spans="1:25" x14ac:dyDescent="0.3">
      <c r="A61" s="59">
        <v>43200</v>
      </c>
      <c r="B61" s="60">
        <v>36</v>
      </c>
      <c r="C61" s="60">
        <v>4.5</v>
      </c>
      <c r="D61" s="60">
        <v>20</v>
      </c>
      <c r="E61" s="60">
        <v>15</v>
      </c>
      <c r="F61" s="60">
        <v>15</v>
      </c>
      <c r="G61" s="60">
        <v>15</v>
      </c>
      <c r="H61" s="60">
        <v>15</v>
      </c>
      <c r="I61" s="60">
        <v>-46</v>
      </c>
      <c r="J61" s="60">
        <v>-3</v>
      </c>
      <c r="K61" s="60">
        <v>1849</v>
      </c>
      <c r="L61" s="60">
        <v>2019</v>
      </c>
      <c r="M61" s="60">
        <v>5</v>
      </c>
      <c r="N61" s="60">
        <v>8.6</v>
      </c>
      <c r="O61" s="60">
        <v>12.5</v>
      </c>
      <c r="P61" s="60">
        <v>2.88</v>
      </c>
      <c r="Q61" s="60">
        <v>96</v>
      </c>
      <c r="R61" s="60">
        <v>14.1</v>
      </c>
      <c r="S61" s="60">
        <v>1006</v>
      </c>
      <c r="T61" s="60">
        <v>46</v>
      </c>
      <c r="U61" s="60">
        <v>19</v>
      </c>
      <c r="V61" s="60">
        <v>62.5</v>
      </c>
      <c r="W61" s="60">
        <v>445</v>
      </c>
      <c r="X61" s="60">
        <v>92.8</v>
      </c>
      <c r="Y61" s="61">
        <v>90.6</v>
      </c>
    </row>
    <row r="62" spans="1:25" ht="15" thickBot="1" x14ac:dyDescent="0.35">
      <c r="A62" s="63">
        <v>43200</v>
      </c>
      <c r="B62" s="64">
        <v>36</v>
      </c>
      <c r="C62" s="64">
        <v>4.5</v>
      </c>
      <c r="D62" s="64">
        <v>20</v>
      </c>
      <c r="E62" s="64">
        <v>15</v>
      </c>
      <c r="F62" s="64">
        <v>15</v>
      </c>
      <c r="G62" s="64">
        <v>15</v>
      </c>
      <c r="H62" s="64">
        <v>15</v>
      </c>
      <c r="I62" s="64">
        <v>-52</v>
      </c>
      <c r="J62" s="64">
        <v>-4</v>
      </c>
      <c r="K62" s="64">
        <v>1852</v>
      </c>
      <c r="L62" s="64">
        <v>2036</v>
      </c>
      <c r="M62" s="64">
        <v>5</v>
      </c>
      <c r="N62" s="64">
        <v>8.6</v>
      </c>
      <c r="O62" s="64">
        <v>18.399999999999999</v>
      </c>
      <c r="P62" s="64">
        <v>2.94</v>
      </c>
      <c r="Q62" s="64">
        <v>96</v>
      </c>
      <c r="R62" s="64">
        <v>14</v>
      </c>
      <c r="S62" s="64">
        <v>1006</v>
      </c>
      <c r="T62" s="64">
        <v>46</v>
      </c>
      <c r="U62" s="64">
        <v>19</v>
      </c>
      <c r="V62" s="64">
        <v>56.1</v>
      </c>
      <c r="W62" s="64">
        <v>393</v>
      </c>
      <c r="X62" s="64">
        <v>92.8</v>
      </c>
      <c r="Y62" s="65">
        <v>90.6</v>
      </c>
    </row>
    <row r="63" spans="1:25" ht="15" thickBot="1" x14ac:dyDescent="0.35"/>
    <row r="64" spans="1:25" x14ac:dyDescent="0.3">
      <c r="A64" s="66">
        <v>43200</v>
      </c>
      <c r="B64" s="67">
        <v>40</v>
      </c>
      <c r="C64" s="67">
        <v>0.25</v>
      </c>
      <c r="D64" s="67">
        <v>20</v>
      </c>
      <c r="E64" s="67">
        <v>15</v>
      </c>
      <c r="F64" s="67">
        <v>15</v>
      </c>
      <c r="G64" s="67">
        <v>15</v>
      </c>
      <c r="H64" s="67">
        <v>15</v>
      </c>
      <c r="I64" s="67">
        <v>-4</v>
      </c>
      <c r="J64" s="67">
        <v>-2</v>
      </c>
      <c r="K64" s="67"/>
      <c r="L64" s="67">
        <v>115</v>
      </c>
      <c r="M64" s="67">
        <v>5.6</v>
      </c>
      <c r="N64" s="67">
        <v>8.4</v>
      </c>
      <c r="O64" s="67">
        <v>0.05</v>
      </c>
      <c r="P64" s="67">
        <v>3.73</v>
      </c>
      <c r="Q64" s="67">
        <v>93</v>
      </c>
      <c r="R64" s="67">
        <v>14.8</v>
      </c>
      <c r="S64" s="67">
        <v>1006</v>
      </c>
      <c r="T64" s="67">
        <v>46</v>
      </c>
      <c r="U64" s="67">
        <v>19</v>
      </c>
      <c r="V64" s="67">
        <v>68.7</v>
      </c>
      <c r="W64" s="67">
        <v>484</v>
      </c>
      <c r="X64" s="67">
        <v>90.5</v>
      </c>
      <c r="Y64" s="68">
        <v>88.6</v>
      </c>
    </row>
    <row r="65" spans="1:25" x14ac:dyDescent="0.3">
      <c r="A65" s="69">
        <v>43200</v>
      </c>
      <c r="B65" s="70">
        <v>40</v>
      </c>
      <c r="C65" s="70">
        <v>0.5</v>
      </c>
      <c r="D65" s="70">
        <v>20</v>
      </c>
      <c r="E65" s="70">
        <v>15</v>
      </c>
      <c r="F65" s="70">
        <v>15</v>
      </c>
      <c r="G65" s="70">
        <v>15</v>
      </c>
      <c r="H65" s="70">
        <v>15</v>
      </c>
      <c r="I65" s="70">
        <v>-4</v>
      </c>
      <c r="J65" s="70">
        <v>-1</v>
      </c>
      <c r="K65" s="70"/>
      <c r="L65" s="70">
        <v>219</v>
      </c>
      <c r="M65" s="70">
        <v>5.6</v>
      </c>
      <c r="N65" s="70">
        <v>8.4</v>
      </c>
      <c r="O65" s="70">
        <v>7.0000000000000007E-2</v>
      </c>
      <c r="P65" s="70">
        <v>0.1</v>
      </c>
      <c r="Q65" s="70">
        <v>94</v>
      </c>
      <c r="R65" s="70">
        <v>14.6</v>
      </c>
      <c r="S65" s="70">
        <v>1006</v>
      </c>
      <c r="T65" s="70">
        <v>46</v>
      </c>
      <c r="U65" s="70">
        <v>19</v>
      </c>
      <c r="V65" s="70">
        <v>68.7</v>
      </c>
      <c r="W65" s="70">
        <v>485</v>
      </c>
      <c r="X65" s="70">
        <v>90.5</v>
      </c>
      <c r="Y65" s="71">
        <v>88.6</v>
      </c>
    </row>
    <row r="66" spans="1:25" x14ac:dyDescent="0.3">
      <c r="A66" s="69">
        <v>43200</v>
      </c>
      <c r="B66" s="70">
        <v>40</v>
      </c>
      <c r="C66" s="70">
        <v>1</v>
      </c>
      <c r="D66" s="70">
        <v>20</v>
      </c>
      <c r="E66" s="70">
        <v>15</v>
      </c>
      <c r="F66" s="70">
        <v>15</v>
      </c>
      <c r="G66" s="70">
        <v>15</v>
      </c>
      <c r="H66" s="70">
        <v>15</v>
      </c>
      <c r="I66" s="70">
        <v>-4</v>
      </c>
      <c r="J66" s="70">
        <v>-1</v>
      </c>
      <c r="K66" s="70">
        <v>425</v>
      </c>
      <c r="L66" s="70">
        <v>453</v>
      </c>
      <c r="M66" s="70">
        <v>5.6</v>
      </c>
      <c r="N66" s="70">
        <v>8.4</v>
      </c>
      <c r="O66" s="70">
        <v>0.27</v>
      </c>
      <c r="P66" s="70">
        <v>0.22</v>
      </c>
      <c r="Q66" s="70">
        <v>94</v>
      </c>
      <c r="R66" s="70">
        <v>14.5</v>
      </c>
      <c r="S66" s="70">
        <v>1006</v>
      </c>
      <c r="T66" s="70">
        <v>46</v>
      </c>
      <c r="U66" s="70">
        <v>19</v>
      </c>
      <c r="V66" s="70">
        <v>68.8</v>
      </c>
      <c r="W66" s="70">
        <v>485</v>
      </c>
      <c r="X66" s="70">
        <v>90.5</v>
      </c>
      <c r="Y66" s="71">
        <v>88.6</v>
      </c>
    </row>
    <row r="67" spans="1:25" x14ac:dyDescent="0.3">
      <c r="A67" s="69">
        <v>43200</v>
      </c>
      <c r="B67" s="70">
        <v>40</v>
      </c>
      <c r="C67" s="70">
        <v>2</v>
      </c>
      <c r="D67" s="70">
        <v>20</v>
      </c>
      <c r="E67" s="70">
        <v>15</v>
      </c>
      <c r="F67" s="70">
        <v>15</v>
      </c>
      <c r="G67" s="70">
        <v>15</v>
      </c>
      <c r="H67" s="70">
        <v>15</v>
      </c>
      <c r="I67" s="70">
        <v>-8</v>
      </c>
      <c r="J67" s="70">
        <v>-1</v>
      </c>
      <c r="K67" s="70">
        <v>790</v>
      </c>
      <c r="L67" s="70">
        <v>911</v>
      </c>
      <c r="M67" s="70">
        <v>5.6</v>
      </c>
      <c r="N67" s="70">
        <v>8.4</v>
      </c>
      <c r="O67" s="70">
        <v>1.04</v>
      </c>
      <c r="P67" s="70">
        <v>0.64</v>
      </c>
      <c r="Q67" s="70">
        <v>94</v>
      </c>
      <c r="R67" s="70">
        <v>14.5</v>
      </c>
      <c r="S67" s="70">
        <v>1006</v>
      </c>
      <c r="T67" s="70">
        <v>46</v>
      </c>
      <c r="U67" s="70">
        <v>19</v>
      </c>
      <c r="V67" s="70">
        <v>68.8</v>
      </c>
      <c r="W67" s="70">
        <v>485</v>
      </c>
      <c r="X67" s="70">
        <v>90.5</v>
      </c>
      <c r="Y67" s="71">
        <v>88.6</v>
      </c>
    </row>
    <row r="68" spans="1:25" x14ac:dyDescent="0.3">
      <c r="A68" s="69">
        <v>43200</v>
      </c>
      <c r="B68" s="70">
        <v>40</v>
      </c>
      <c r="C68" s="70">
        <v>3</v>
      </c>
      <c r="D68" s="70">
        <v>20</v>
      </c>
      <c r="E68" s="70">
        <v>15</v>
      </c>
      <c r="F68" s="70">
        <v>15</v>
      </c>
      <c r="G68" s="70">
        <v>15</v>
      </c>
      <c r="H68" s="70">
        <v>15</v>
      </c>
      <c r="I68" s="70">
        <v>-17</v>
      </c>
      <c r="J68" s="70">
        <v>-1</v>
      </c>
      <c r="K68" s="70">
        <v>1215</v>
      </c>
      <c r="L68" s="70">
        <v>1356</v>
      </c>
      <c r="M68" s="70">
        <v>5.6</v>
      </c>
      <c r="N68" s="70">
        <v>8.4</v>
      </c>
      <c r="O68" s="70">
        <v>2.2999999999999998</v>
      </c>
      <c r="P68" s="70">
        <v>1.3</v>
      </c>
      <c r="Q68" s="70">
        <v>96</v>
      </c>
      <c r="R68" s="70">
        <v>14.5</v>
      </c>
      <c r="S68" s="70">
        <v>1006</v>
      </c>
      <c r="T68" s="70">
        <v>46</v>
      </c>
      <c r="U68" s="70">
        <v>19</v>
      </c>
      <c r="V68" s="70">
        <v>68.7</v>
      </c>
      <c r="W68" s="70">
        <v>485</v>
      </c>
      <c r="X68" s="70">
        <v>90.5</v>
      </c>
      <c r="Y68" s="71">
        <v>88.6</v>
      </c>
    </row>
    <row r="69" spans="1:25" x14ac:dyDescent="0.3">
      <c r="A69" s="69">
        <v>43200</v>
      </c>
      <c r="B69" s="70">
        <v>40</v>
      </c>
      <c r="C69" s="70">
        <v>3.5</v>
      </c>
      <c r="D69" s="70">
        <v>20</v>
      </c>
      <c r="E69" s="70">
        <v>15</v>
      </c>
      <c r="F69" s="70">
        <v>15</v>
      </c>
      <c r="G69" s="70">
        <v>15</v>
      </c>
      <c r="H69" s="70">
        <v>15</v>
      </c>
      <c r="I69" s="70">
        <v>-24</v>
      </c>
      <c r="J69" s="70">
        <v>-1</v>
      </c>
      <c r="K69" s="70">
        <v>1443</v>
      </c>
      <c r="L69" s="70">
        <v>1590</v>
      </c>
      <c r="M69" s="70">
        <v>5.6</v>
      </c>
      <c r="N69" s="70">
        <v>8.4</v>
      </c>
      <c r="O69" s="70">
        <v>3.4</v>
      </c>
      <c r="P69" s="70">
        <v>1.78</v>
      </c>
      <c r="Q69" s="70">
        <v>96</v>
      </c>
      <c r="R69" s="70">
        <v>14</v>
      </c>
      <c r="S69" s="70">
        <v>1006</v>
      </c>
      <c r="T69" s="70">
        <v>46</v>
      </c>
      <c r="U69" s="70">
        <v>19</v>
      </c>
      <c r="V69" s="70">
        <v>67.900000000000006</v>
      </c>
      <c r="W69" s="70">
        <v>480</v>
      </c>
      <c r="X69" s="70">
        <v>90.5</v>
      </c>
      <c r="Y69" s="71">
        <v>88.6</v>
      </c>
    </row>
    <row r="70" spans="1:25" x14ac:dyDescent="0.3">
      <c r="A70" s="69">
        <v>43200</v>
      </c>
      <c r="B70" s="70">
        <v>40</v>
      </c>
      <c r="C70" s="70">
        <v>4</v>
      </c>
      <c r="D70" s="70">
        <v>20</v>
      </c>
      <c r="E70" s="70">
        <v>15</v>
      </c>
      <c r="F70" s="70">
        <v>15</v>
      </c>
      <c r="G70" s="70">
        <v>15</v>
      </c>
      <c r="H70" s="70">
        <v>15</v>
      </c>
      <c r="I70" s="70">
        <v>-32</v>
      </c>
      <c r="J70" s="70">
        <v>-2</v>
      </c>
      <c r="K70" s="70">
        <v>1650</v>
      </c>
      <c r="L70" s="70">
        <v>1813</v>
      </c>
      <c r="M70" s="70">
        <v>5.6</v>
      </c>
      <c r="N70" s="70">
        <v>8.4</v>
      </c>
      <c r="O70" s="70">
        <v>4.9800000000000004</v>
      </c>
      <c r="P70" s="70">
        <v>2.31</v>
      </c>
      <c r="Q70" s="70">
        <v>96</v>
      </c>
      <c r="R70" s="70">
        <v>14</v>
      </c>
      <c r="S70" s="70">
        <v>1006</v>
      </c>
      <c r="T70" s="70">
        <v>46</v>
      </c>
      <c r="U70" s="70">
        <v>19</v>
      </c>
      <c r="V70" s="70">
        <v>66.599999999999994</v>
      </c>
      <c r="W70" s="70">
        <v>475</v>
      </c>
      <c r="X70" s="70">
        <v>90.5</v>
      </c>
      <c r="Y70" s="71">
        <v>88.6</v>
      </c>
    </row>
    <row r="71" spans="1:25" x14ac:dyDescent="0.3">
      <c r="A71" s="69">
        <v>43200</v>
      </c>
      <c r="B71" s="70">
        <v>40</v>
      </c>
      <c r="C71" s="70">
        <v>4.25</v>
      </c>
      <c r="D71" s="70">
        <v>20</v>
      </c>
      <c r="E71" s="70">
        <v>15</v>
      </c>
      <c r="F71" s="70">
        <v>15</v>
      </c>
      <c r="G71" s="70">
        <v>15</v>
      </c>
      <c r="H71" s="70">
        <v>15</v>
      </c>
      <c r="I71" s="70">
        <v>-38</v>
      </c>
      <c r="J71" s="70">
        <v>-3</v>
      </c>
      <c r="K71" s="70">
        <v>1720</v>
      </c>
      <c r="L71" s="70">
        <v>1890</v>
      </c>
      <c r="M71" s="70">
        <v>5.6</v>
      </c>
      <c r="N71" s="70">
        <v>8.4</v>
      </c>
      <c r="O71" s="70">
        <v>7.84</v>
      </c>
      <c r="P71" s="70">
        <v>2.5299999999999998</v>
      </c>
      <c r="Q71" s="70">
        <v>96</v>
      </c>
      <c r="R71" s="70">
        <v>14</v>
      </c>
      <c r="S71" s="70">
        <v>1006</v>
      </c>
      <c r="T71" s="70">
        <v>46</v>
      </c>
      <c r="U71" s="70">
        <v>19</v>
      </c>
      <c r="V71" s="70">
        <v>64</v>
      </c>
      <c r="W71" s="70">
        <v>455</v>
      </c>
      <c r="X71" s="70">
        <v>90.5</v>
      </c>
      <c r="Y71" s="71">
        <v>88.6</v>
      </c>
    </row>
    <row r="72" spans="1:25" x14ac:dyDescent="0.3">
      <c r="A72" s="69">
        <v>43200</v>
      </c>
      <c r="B72" s="70">
        <v>40</v>
      </c>
      <c r="C72" s="70">
        <v>4.25</v>
      </c>
      <c r="D72" s="70">
        <v>20</v>
      </c>
      <c r="E72" s="70">
        <v>15</v>
      </c>
      <c r="F72" s="70">
        <v>15</v>
      </c>
      <c r="G72" s="70">
        <v>15</v>
      </c>
      <c r="H72" s="70">
        <v>15</v>
      </c>
      <c r="I72" s="70">
        <v>-44</v>
      </c>
      <c r="J72" s="70">
        <v>-3</v>
      </c>
      <c r="K72" s="70">
        <v>1792</v>
      </c>
      <c r="L72" s="70">
        <v>1970</v>
      </c>
      <c r="M72" s="70">
        <v>5.6</v>
      </c>
      <c r="N72" s="70">
        <v>8.4</v>
      </c>
      <c r="O72" s="70">
        <v>12.17</v>
      </c>
      <c r="P72" s="70">
        <v>2.72</v>
      </c>
      <c r="Q72" s="70">
        <v>96</v>
      </c>
      <c r="R72" s="70">
        <v>14</v>
      </c>
      <c r="S72" s="70">
        <v>1006</v>
      </c>
      <c r="T72" s="70">
        <v>46</v>
      </c>
      <c r="U72" s="70">
        <v>19</v>
      </c>
      <c r="V72" s="70">
        <v>60.1</v>
      </c>
      <c r="W72" s="70">
        <v>425</v>
      </c>
      <c r="X72" s="70">
        <v>90.5</v>
      </c>
      <c r="Y72" s="71">
        <v>88.6</v>
      </c>
    </row>
    <row r="73" spans="1:25" ht="15" thickBot="1" x14ac:dyDescent="0.35">
      <c r="A73" s="72">
        <v>43200</v>
      </c>
      <c r="B73" s="73">
        <v>40</v>
      </c>
      <c r="C73" s="73">
        <v>4.25</v>
      </c>
      <c r="D73" s="73">
        <v>20</v>
      </c>
      <c r="E73" s="73">
        <v>15</v>
      </c>
      <c r="F73" s="73">
        <v>15</v>
      </c>
      <c r="G73" s="73">
        <v>15</v>
      </c>
      <c r="H73" s="73">
        <v>15</v>
      </c>
      <c r="I73" s="73">
        <v>-49</v>
      </c>
      <c r="J73" s="73">
        <v>-3</v>
      </c>
      <c r="K73" s="73">
        <v>1797</v>
      </c>
      <c r="L73" s="73">
        <v>1983</v>
      </c>
      <c r="M73" s="73">
        <v>5.6</v>
      </c>
      <c r="N73" s="73">
        <v>8.4</v>
      </c>
      <c r="O73" s="73">
        <v>16.3</v>
      </c>
      <c r="P73" s="73">
        <v>2.73</v>
      </c>
      <c r="Q73" s="73">
        <v>96</v>
      </c>
      <c r="R73" s="73">
        <v>14</v>
      </c>
      <c r="S73" s="73">
        <v>1006</v>
      </c>
      <c r="T73" s="73">
        <v>46</v>
      </c>
      <c r="U73" s="73">
        <v>19</v>
      </c>
      <c r="V73" s="73">
        <v>56.4</v>
      </c>
      <c r="W73" s="73">
        <v>395</v>
      </c>
      <c r="X73" s="73">
        <v>90.5</v>
      </c>
      <c r="Y73" s="74">
        <v>88.6</v>
      </c>
    </row>
    <row r="74" spans="1:25" ht="15" thickBot="1" x14ac:dyDescent="0.35"/>
    <row r="75" spans="1:25" x14ac:dyDescent="0.3">
      <c r="A75" s="75">
        <v>43200</v>
      </c>
      <c r="B75" s="76">
        <v>49</v>
      </c>
      <c r="C75" s="76">
        <v>0.25</v>
      </c>
      <c r="D75" s="76">
        <v>21</v>
      </c>
      <c r="E75" s="76">
        <v>15</v>
      </c>
      <c r="F75" s="76">
        <v>15</v>
      </c>
      <c r="G75" s="76">
        <v>15</v>
      </c>
      <c r="H75" s="76">
        <v>15</v>
      </c>
      <c r="I75" s="76">
        <v>-7</v>
      </c>
      <c r="J75" s="76">
        <v>-4</v>
      </c>
      <c r="K75" s="76"/>
      <c r="L75" s="76">
        <v>116</v>
      </c>
      <c r="M75" s="76">
        <v>6.9</v>
      </c>
      <c r="N75" s="76">
        <v>8.4</v>
      </c>
      <c r="O75" s="76">
        <v>0.06</v>
      </c>
      <c r="P75" s="76">
        <v>3.46</v>
      </c>
      <c r="Q75" s="76">
        <v>92</v>
      </c>
      <c r="R75" s="76">
        <v>15</v>
      </c>
      <c r="S75" s="76">
        <v>1006</v>
      </c>
      <c r="T75" s="76">
        <v>46</v>
      </c>
      <c r="U75" s="76">
        <v>19</v>
      </c>
      <c r="V75" s="76">
        <v>72.099999999999994</v>
      </c>
      <c r="W75" s="76">
        <v>511</v>
      </c>
      <c r="X75" s="76">
        <v>94.6</v>
      </c>
      <c r="Y75" s="77">
        <v>93.1</v>
      </c>
    </row>
    <row r="76" spans="1:25" x14ac:dyDescent="0.3">
      <c r="A76" s="78">
        <v>43200</v>
      </c>
      <c r="B76" s="79">
        <v>49</v>
      </c>
      <c r="C76" s="79">
        <v>0.5</v>
      </c>
      <c r="D76" s="79">
        <v>21</v>
      </c>
      <c r="E76" s="79">
        <v>15</v>
      </c>
      <c r="F76" s="79">
        <v>15</v>
      </c>
      <c r="G76" s="79">
        <v>15</v>
      </c>
      <c r="H76" s="79">
        <v>15</v>
      </c>
      <c r="I76" s="79">
        <v>-3</v>
      </c>
      <c r="J76" s="79">
        <v>-1</v>
      </c>
      <c r="K76" s="79"/>
      <c r="L76" s="79">
        <v>226</v>
      </c>
      <c r="M76" s="79">
        <v>6.9</v>
      </c>
      <c r="N76" s="79">
        <v>8.4</v>
      </c>
      <c r="O76" s="79">
        <v>0.09</v>
      </c>
      <c r="P76" s="79">
        <v>0.12</v>
      </c>
      <c r="Q76" s="79">
        <v>93</v>
      </c>
      <c r="R76" s="79">
        <v>15</v>
      </c>
      <c r="S76" s="79">
        <v>1006</v>
      </c>
      <c r="T76" s="79">
        <v>46</v>
      </c>
      <c r="U76" s="79">
        <v>19</v>
      </c>
      <c r="V76" s="79">
        <v>72.099999999999994</v>
      </c>
      <c r="W76" s="79">
        <v>511</v>
      </c>
      <c r="X76" s="79">
        <v>94.6</v>
      </c>
      <c r="Y76" s="80">
        <v>93.1</v>
      </c>
    </row>
    <row r="77" spans="1:25" x14ac:dyDescent="0.3">
      <c r="A77" s="78">
        <v>43200</v>
      </c>
      <c r="B77" s="79">
        <v>49</v>
      </c>
      <c r="C77" s="79">
        <v>1</v>
      </c>
      <c r="D77" s="79">
        <v>21</v>
      </c>
      <c r="E77" s="79">
        <v>15</v>
      </c>
      <c r="F77" s="79">
        <v>15</v>
      </c>
      <c r="G77" s="79">
        <v>15</v>
      </c>
      <c r="H77" s="79">
        <v>15</v>
      </c>
      <c r="I77" s="79">
        <v>-3</v>
      </c>
      <c r="J77" s="79">
        <v>-1</v>
      </c>
      <c r="K77" s="79">
        <v>410</v>
      </c>
      <c r="L77" s="79">
        <v>453</v>
      </c>
      <c r="M77" s="79">
        <v>6.9</v>
      </c>
      <c r="N77" s="79">
        <v>8.4</v>
      </c>
      <c r="O77" s="79">
        <v>0.28999999999999998</v>
      </c>
      <c r="P77" s="79">
        <v>0.22</v>
      </c>
      <c r="Q77" s="79">
        <v>92</v>
      </c>
      <c r="R77" s="79">
        <v>15</v>
      </c>
      <c r="S77" s="79">
        <v>1006</v>
      </c>
      <c r="T77" s="79">
        <v>46</v>
      </c>
      <c r="U77" s="79">
        <v>19</v>
      </c>
      <c r="V77" s="79">
        <v>72.2</v>
      </c>
      <c r="W77" s="79">
        <v>511</v>
      </c>
      <c r="X77" s="79">
        <v>94.6</v>
      </c>
      <c r="Y77" s="80">
        <v>93.1</v>
      </c>
    </row>
    <row r="78" spans="1:25" x14ac:dyDescent="0.3">
      <c r="A78" s="78">
        <v>43200</v>
      </c>
      <c r="B78" s="79">
        <v>49</v>
      </c>
      <c r="C78" s="79">
        <v>2</v>
      </c>
      <c r="D78" s="79">
        <v>21</v>
      </c>
      <c r="E78" s="79">
        <v>15</v>
      </c>
      <c r="F78" s="79">
        <v>15</v>
      </c>
      <c r="G78" s="79">
        <v>15</v>
      </c>
      <c r="H78" s="79">
        <v>15</v>
      </c>
      <c r="I78" s="79">
        <v>-8</v>
      </c>
      <c r="J78" s="79">
        <v>-1</v>
      </c>
      <c r="K78" s="79">
        <v>814</v>
      </c>
      <c r="L78" s="79">
        <v>905</v>
      </c>
      <c r="M78" s="79">
        <v>6.9</v>
      </c>
      <c r="N78" s="79">
        <v>8.4</v>
      </c>
      <c r="O78" s="79">
        <v>1.1399999999999999</v>
      </c>
      <c r="P78" s="79">
        <v>0.64</v>
      </c>
      <c r="Q78" s="79">
        <v>94</v>
      </c>
      <c r="R78" s="79">
        <v>14.5</v>
      </c>
      <c r="S78" s="79">
        <v>1006</v>
      </c>
      <c r="T78" s="79">
        <v>46</v>
      </c>
      <c r="U78" s="79">
        <v>19</v>
      </c>
      <c r="V78" s="79">
        <v>72</v>
      </c>
      <c r="W78" s="79">
        <v>509</v>
      </c>
      <c r="X78" s="79">
        <v>94.6</v>
      </c>
      <c r="Y78" s="80">
        <v>93.1</v>
      </c>
    </row>
    <row r="79" spans="1:25" x14ac:dyDescent="0.3">
      <c r="A79" s="78">
        <v>43200</v>
      </c>
      <c r="B79" s="79">
        <v>49</v>
      </c>
      <c r="C79" s="79">
        <v>3</v>
      </c>
      <c r="D79" s="79">
        <v>21</v>
      </c>
      <c r="E79" s="79">
        <v>15</v>
      </c>
      <c r="F79" s="79">
        <v>15</v>
      </c>
      <c r="G79" s="79">
        <v>15</v>
      </c>
      <c r="H79" s="79">
        <v>15</v>
      </c>
      <c r="I79" s="79">
        <v>-18</v>
      </c>
      <c r="J79" s="79">
        <v>-1</v>
      </c>
      <c r="K79" s="79">
        <v>1226</v>
      </c>
      <c r="L79" s="79">
        <v>1358</v>
      </c>
      <c r="M79" s="79">
        <v>6.9</v>
      </c>
      <c r="N79" s="79">
        <v>8.4</v>
      </c>
      <c r="O79" s="79">
        <v>2.63</v>
      </c>
      <c r="P79" s="79">
        <v>1.3</v>
      </c>
      <c r="Q79" s="79">
        <v>95</v>
      </c>
      <c r="R79" s="79">
        <v>14</v>
      </c>
      <c r="S79" s="79">
        <v>1006</v>
      </c>
      <c r="T79" s="79">
        <v>46</v>
      </c>
      <c r="U79" s="79">
        <v>19</v>
      </c>
      <c r="V79" s="79">
        <v>71.5</v>
      </c>
      <c r="W79" s="79">
        <v>505</v>
      </c>
      <c r="X79" s="79">
        <v>94.6</v>
      </c>
      <c r="Y79" s="80">
        <v>93.1</v>
      </c>
    </row>
    <row r="80" spans="1:25" x14ac:dyDescent="0.3">
      <c r="A80" s="78">
        <v>43200</v>
      </c>
      <c r="B80" s="79">
        <v>49</v>
      </c>
      <c r="C80" s="79">
        <v>3.5</v>
      </c>
      <c r="D80" s="79">
        <v>21</v>
      </c>
      <c r="E80" s="79">
        <v>15</v>
      </c>
      <c r="F80" s="79">
        <v>15</v>
      </c>
      <c r="G80" s="79">
        <v>15</v>
      </c>
      <c r="H80" s="79">
        <v>15</v>
      </c>
      <c r="I80" s="79">
        <v>-25</v>
      </c>
      <c r="J80" s="79">
        <v>-1</v>
      </c>
      <c r="K80" s="79">
        <v>1446</v>
      </c>
      <c r="L80" s="79">
        <v>1589</v>
      </c>
      <c r="M80" s="79">
        <v>6.9</v>
      </c>
      <c r="N80" s="79">
        <v>8.4</v>
      </c>
      <c r="O80" s="79">
        <v>3.91</v>
      </c>
      <c r="P80" s="79">
        <v>1.78</v>
      </c>
      <c r="Q80" s="79">
        <v>95</v>
      </c>
      <c r="R80" s="79">
        <v>14</v>
      </c>
      <c r="S80" s="79">
        <v>1006</v>
      </c>
      <c r="T80" s="79">
        <v>46</v>
      </c>
      <c r="U80" s="79">
        <v>19</v>
      </c>
      <c r="V80" s="79">
        <v>70.400000000000006</v>
      </c>
      <c r="W80" s="79">
        <v>497</v>
      </c>
      <c r="X80" s="79">
        <v>94.6</v>
      </c>
      <c r="Y80" s="80">
        <v>93.1</v>
      </c>
    </row>
    <row r="81" spans="1:25" x14ac:dyDescent="0.3">
      <c r="A81" s="78">
        <v>43200</v>
      </c>
      <c r="B81" s="79">
        <v>49</v>
      </c>
      <c r="C81" s="79">
        <v>4</v>
      </c>
      <c r="D81" s="79">
        <v>21</v>
      </c>
      <c r="E81" s="79">
        <v>15</v>
      </c>
      <c r="F81" s="79">
        <v>15</v>
      </c>
      <c r="G81" s="79">
        <v>15</v>
      </c>
      <c r="H81" s="79">
        <v>15</v>
      </c>
      <c r="I81" s="79">
        <v>-34</v>
      </c>
      <c r="J81" s="79">
        <v>-1</v>
      </c>
      <c r="K81" s="79">
        <v>1644</v>
      </c>
      <c r="L81" s="79">
        <v>1813</v>
      </c>
      <c r="M81" s="79">
        <v>6.9</v>
      </c>
      <c r="N81" s="79">
        <v>8.4</v>
      </c>
      <c r="O81" s="79">
        <v>8.1999999999999993</v>
      </c>
      <c r="P81" s="79">
        <v>2.2999999999999998</v>
      </c>
      <c r="Q81" s="79">
        <v>95</v>
      </c>
      <c r="R81" s="79">
        <v>14</v>
      </c>
      <c r="S81" s="79">
        <v>1006</v>
      </c>
      <c r="T81" s="79">
        <v>46</v>
      </c>
      <c r="U81" s="79">
        <v>19</v>
      </c>
      <c r="V81" s="79">
        <v>67.2</v>
      </c>
      <c r="W81" s="79">
        <v>475</v>
      </c>
      <c r="X81" s="79">
        <v>94.6</v>
      </c>
      <c r="Y81" s="80">
        <v>93.1</v>
      </c>
    </row>
    <row r="82" spans="1:25" x14ac:dyDescent="0.3">
      <c r="A82" s="78">
        <v>43200</v>
      </c>
      <c r="B82" s="79">
        <v>49</v>
      </c>
      <c r="C82" s="79">
        <v>4.0999999999999996</v>
      </c>
      <c r="D82" s="79">
        <v>21</v>
      </c>
      <c r="E82" s="79">
        <v>15</v>
      </c>
      <c r="F82" s="79">
        <v>15</v>
      </c>
      <c r="G82" s="79">
        <v>15</v>
      </c>
      <c r="H82" s="79">
        <v>15</v>
      </c>
      <c r="I82" s="79">
        <v>-39</v>
      </c>
      <c r="J82" s="79">
        <v>-2</v>
      </c>
      <c r="K82" s="79">
        <v>1680</v>
      </c>
      <c r="L82" s="79">
        <v>1850</v>
      </c>
      <c r="M82" s="79">
        <v>6.9</v>
      </c>
      <c r="N82" s="79">
        <v>8.4</v>
      </c>
      <c r="O82" s="79">
        <v>11.43</v>
      </c>
      <c r="P82" s="79">
        <v>2.4</v>
      </c>
      <c r="Q82" s="79">
        <v>95</v>
      </c>
      <c r="R82" s="79">
        <v>14</v>
      </c>
      <c r="S82" s="79">
        <v>1006</v>
      </c>
      <c r="T82" s="79">
        <v>46</v>
      </c>
      <c r="U82" s="79">
        <v>19</v>
      </c>
      <c r="V82" s="79">
        <v>63.8</v>
      </c>
      <c r="W82" s="79">
        <v>450</v>
      </c>
      <c r="X82" s="79">
        <v>94.6</v>
      </c>
      <c r="Y82" s="80">
        <v>93.1</v>
      </c>
    </row>
    <row r="83" spans="1:25" x14ac:dyDescent="0.3">
      <c r="A83" s="78">
        <v>43200</v>
      </c>
      <c r="B83" s="79">
        <v>49</v>
      </c>
      <c r="C83" s="79">
        <v>4.0999999999999996</v>
      </c>
      <c r="D83" s="79">
        <v>21</v>
      </c>
      <c r="E83" s="79">
        <v>15</v>
      </c>
      <c r="F83" s="79">
        <v>15</v>
      </c>
      <c r="G83" s="79">
        <v>15</v>
      </c>
      <c r="H83" s="79">
        <v>15</v>
      </c>
      <c r="I83" s="79">
        <v>-46</v>
      </c>
      <c r="J83" s="79">
        <v>-2</v>
      </c>
      <c r="K83" s="79">
        <v>1698</v>
      </c>
      <c r="L83" s="79">
        <v>1873</v>
      </c>
      <c r="M83" s="79">
        <v>6.9</v>
      </c>
      <c r="N83" s="79">
        <v>8.4</v>
      </c>
      <c r="O83" s="79">
        <v>15.44</v>
      </c>
      <c r="P83" s="79">
        <v>2.46</v>
      </c>
      <c r="Q83" s="79">
        <v>95</v>
      </c>
      <c r="R83" s="79">
        <v>14</v>
      </c>
      <c r="S83" s="79">
        <v>1006</v>
      </c>
      <c r="T83" s="79">
        <v>46</v>
      </c>
      <c r="U83" s="79">
        <v>19</v>
      </c>
      <c r="V83" s="79">
        <v>58.6</v>
      </c>
      <c r="W83" s="79">
        <v>415</v>
      </c>
      <c r="X83" s="79">
        <v>94.6</v>
      </c>
      <c r="Y83" s="80">
        <v>93.1</v>
      </c>
    </row>
    <row r="84" spans="1:25" ht="15" thickBot="1" x14ac:dyDescent="0.35">
      <c r="A84" s="81">
        <v>43200</v>
      </c>
      <c r="B84" s="82">
        <v>49</v>
      </c>
      <c r="C84" s="82">
        <v>4.2</v>
      </c>
      <c r="D84" s="82">
        <v>21</v>
      </c>
      <c r="E84" s="82">
        <v>15</v>
      </c>
      <c r="F84" s="82">
        <v>15</v>
      </c>
      <c r="G84" s="82">
        <v>15</v>
      </c>
      <c r="H84" s="82">
        <v>15</v>
      </c>
      <c r="I84" s="82">
        <v>-50</v>
      </c>
      <c r="J84" s="82">
        <v>-2</v>
      </c>
      <c r="K84" s="82">
        <v>1705</v>
      </c>
      <c r="L84" s="82">
        <v>1887</v>
      </c>
      <c r="M84" s="82">
        <v>6.9</v>
      </c>
      <c r="N84" s="82">
        <v>8.4</v>
      </c>
      <c r="O84" s="82">
        <v>19.36</v>
      </c>
      <c r="P84" s="82">
        <v>2.46</v>
      </c>
      <c r="Q84" s="82">
        <v>95</v>
      </c>
      <c r="R84" s="82">
        <v>14</v>
      </c>
      <c r="S84" s="82">
        <v>1006</v>
      </c>
      <c r="T84" s="82">
        <v>46</v>
      </c>
      <c r="U84" s="82">
        <v>19</v>
      </c>
      <c r="V84" s="82">
        <v>54.6</v>
      </c>
      <c r="W84" s="82">
        <v>387</v>
      </c>
      <c r="X84" s="82">
        <v>94.6</v>
      </c>
      <c r="Y84" s="83">
        <v>93.1</v>
      </c>
    </row>
    <row r="85" spans="1:25" ht="15" thickBot="1" x14ac:dyDescent="0.35"/>
    <row r="86" spans="1:25" x14ac:dyDescent="0.3">
      <c r="A86" s="84">
        <v>43200</v>
      </c>
      <c r="B86" s="85">
        <v>60</v>
      </c>
      <c r="C86" s="85">
        <v>0.25</v>
      </c>
      <c r="D86" s="85">
        <v>20</v>
      </c>
      <c r="E86" s="85">
        <v>15</v>
      </c>
      <c r="F86" s="85">
        <v>15</v>
      </c>
      <c r="G86" s="85">
        <v>15</v>
      </c>
      <c r="H86" s="85">
        <v>15</v>
      </c>
      <c r="I86" s="85">
        <v>-4</v>
      </c>
      <c r="J86" s="85">
        <v>-1</v>
      </c>
      <c r="K86" s="85"/>
      <c r="L86" s="85">
        <v>113</v>
      </c>
      <c r="M86" s="85">
        <v>8.4</v>
      </c>
      <c r="N86" s="85">
        <v>8.5</v>
      </c>
      <c r="O86" s="85">
        <v>7.0000000000000007E-2</v>
      </c>
      <c r="P86" s="85">
        <v>3.63</v>
      </c>
      <c r="Q86" s="85">
        <v>96</v>
      </c>
      <c r="R86" s="85">
        <v>14</v>
      </c>
      <c r="S86" s="85">
        <v>1006</v>
      </c>
      <c r="T86" s="85">
        <v>46</v>
      </c>
      <c r="U86" s="85">
        <v>19</v>
      </c>
      <c r="V86" s="85">
        <v>68.400000000000006</v>
      </c>
      <c r="W86" s="85">
        <v>484</v>
      </c>
      <c r="X86" s="85">
        <v>93.1</v>
      </c>
      <c r="Y86" s="86">
        <v>92.6</v>
      </c>
    </row>
    <row r="87" spans="1:25" x14ac:dyDescent="0.3">
      <c r="A87" s="87">
        <v>43200</v>
      </c>
      <c r="B87" s="88">
        <v>60</v>
      </c>
      <c r="C87" s="88">
        <v>0.5</v>
      </c>
      <c r="D87" s="88">
        <v>20</v>
      </c>
      <c r="E87" s="88">
        <v>15</v>
      </c>
      <c r="F87" s="88">
        <v>15</v>
      </c>
      <c r="G87" s="88">
        <v>15</v>
      </c>
      <c r="H87" s="88">
        <v>15</v>
      </c>
      <c r="I87" s="88">
        <v>-3</v>
      </c>
      <c r="J87" s="88">
        <v>-1</v>
      </c>
      <c r="K87" s="88"/>
      <c r="L87" s="88">
        <v>229</v>
      </c>
      <c r="M87" s="88">
        <v>8.4</v>
      </c>
      <c r="N87" s="88">
        <v>8.5</v>
      </c>
      <c r="O87" s="88">
        <v>0.1</v>
      </c>
      <c r="P87" s="88">
        <v>0.12</v>
      </c>
      <c r="Q87" s="88">
        <v>96</v>
      </c>
      <c r="R87" s="88">
        <v>14</v>
      </c>
      <c r="S87" s="88">
        <v>1006</v>
      </c>
      <c r="T87" s="88">
        <v>46</v>
      </c>
      <c r="U87" s="88">
        <v>19</v>
      </c>
      <c r="V87" s="88">
        <v>68.400000000000006</v>
      </c>
      <c r="W87" s="88">
        <v>485</v>
      </c>
      <c r="X87" s="88">
        <v>93.1</v>
      </c>
      <c r="Y87" s="89">
        <v>92.6</v>
      </c>
    </row>
    <row r="88" spans="1:25" x14ac:dyDescent="0.3">
      <c r="A88" s="87">
        <v>43200</v>
      </c>
      <c r="B88" s="88">
        <v>60</v>
      </c>
      <c r="C88" s="88">
        <v>1</v>
      </c>
      <c r="D88" s="88">
        <v>20</v>
      </c>
      <c r="E88" s="88">
        <v>15</v>
      </c>
      <c r="F88" s="88">
        <v>15</v>
      </c>
      <c r="G88" s="88">
        <v>15</v>
      </c>
      <c r="H88" s="88">
        <v>15</v>
      </c>
      <c r="I88" s="88">
        <v>-4</v>
      </c>
      <c r="J88" s="88">
        <v>-1</v>
      </c>
      <c r="K88" s="88">
        <v>415</v>
      </c>
      <c r="L88" s="88">
        <v>453</v>
      </c>
      <c r="M88" s="88">
        <v>8.4</v>
      </c>
      <c r="N88" s="88">
        <v>8.5</v>
      </c>
      <c r="O88" s="88">
        <v>0.32</v>
      </c>
      <c r="P88" s="88">
        <v>0.22</v>
      </c>
      <c r="Q88" s="88">
        <v>96</v>
      </c>
      <c r="R88" s="88">
        <v>14</v>
      </c>
      <c r="S88" s="88">
        <v>1006</v>
      </c>
      <c r="T88" s="88">
        <v>46</v>
      </c>
      <c r="U88" s="88">
        <v>19</v>
      </c>
      <c r="V88" s="88">
        <v>68.400000000000006</v>
      </c>
      <c r="W88" s="88">
        <v>484</v>
      </c>
      <c r="X88" s="88">
        <v>93.1</v>
      </c>
      <c r="Y88" s="89">
        <v>92.6</v>
      </c>
    </row>
    <row r="89" spans="1:25" x14ac:dyDescent="0.3">
      <c r="A89" s="87">
        <v>43200</v>
      </c>
      <c r="B89" s="88">
        <v>60</v>
      </c>
      <c r="C89" s="88">
        <v>2</v>
      </c>
      <c r="D89" s="88">
        <v>20</v>
      </c>
      <c r="E89" s="88">
        <v>15</v>
      </c>
      <c r="F89" s="88">
        <v>15</v>
      </c>
      <c r="G89" s="88">
        <v>15</v>
      </c>
      <c r="H89" s="88">
        <v>15</v>
      </c>
      <c r="I89" s="88">
        <v>-8</v>
      </c>
      <c r="J89" s="88">
        <v>-1</v>
      </c>
      <c r="K89" s="88">
        <v>816</v>
      </c>
      <c r="L89" s="88">
        <v>908</v>
      </c>
      <c r="M89" s="88">
        <v>8.4</v>
      </c>
      <c r="N89" s="88">
        <v>8.5</v>
      </c>
      <c r="O89" s="88">
        <v>1.29</v>
      </c>
      <c r="P89" s="88">
        <v>0.65</v>
      </c>
      <c r="Q89" s="88">
        <v>96</v>
      </c>
      <c r="R89" s="88">
        <v>14</v>
      </c>
      <c r="S89" s="88">
        <v>1006</v>
      </c>
      <c r="T89" s="88">
        <v>46</v>
      </c>
      <c r="U89" s="88">
        <v>19</v>
      </c>
      <c r="V89" s="88">
        <v>68.2</v>
      </c>
      <c r="W89" s="88">
        <v>481</v>
      </c>
      <c r="X89" s="88">
        <v>93.1</v>
      </c>
      <c r="Y89" s="89">
        <v>92.6</v>
      </c>
    </row>
    <row r="90" spans="1:25" x14ac:dyDescent="0.3">
      <c r="A90" s="87">
        <v>43200</v>
      </c>
      <c r="B90" s="88">
        <v>60</v>
      </c>
      <c r="C90" s="88">
        <v>3</v>
      </c>
      <c r="D90" s="88">
        <v>20</v>
      </c>
      <c r="E90" s="88">
        <v>15</v>
      </c>
      <c r="F90" s="88">
        <v>15</v>
      </c>
      <c r="G90" s="88">
        <v>15</v>
      </c>
      <c r="H90" s="88">
        <v>15</v>
      </c>
      <c r="I90" s="88">
        <v>-18</v>
      </c>
      <c r="J90" s="88">
        <v>-1</v>
      </c>
      <c r="K90" s="88">
        <v>1233</v>
      </c>
      <c r="L90" s="88">
        <v>1359</v>
      </c>
      <c r="M90" s="88">
        <v>8.4</v>
      </c>
      <c r="N90" s="88">
        <v>8.5</v>
      </c>
      <c r="O90" s="88">
        <v>3.1</v>
      </c>
      <c r="P90" s="88">
        <v>1.33</v>
      </c>
      <c r="Q90" s="88">
        <v>96</v>
      </c>
      <c r="R90" s="88">
        <v>14</v>
      </c>
      <c r="S90" s="88">
        <v>1006</v>
      </c>
      <c r="T90" s="88">
        <v>46</v>
      </c>
      <c r="U90" s="88">
        <v>19</v>
      </c>
      <c r="V90" s="88">
        <v>67.3</v>
      </c>
      <c r="W90" s="88">
        <v>475</v>
      </c>
      <c r="X90" s="88">
        <v>93.1</v>
      </c>
      <c r="Y90" s="89">
        <v>92.6</v>
      </c>
    </row>
    <row r="91" spans="1:25" x14ac:dyDescent="0.3">
      <c r="A91" s="87">
        <v>43200</v>
      </c>
      <c r="B91" s="88">
        <v>60</v>
      </c>
      <c r="C91" s="88">
        <v>3.5</v>
      </c>
      <c r="D91" s="88">
        <v>20</v>
      </c>
      <c r="E91" s="88">
        <v>15</v>
      </c>
      <c r="F91" s="88">
        <v>15</v>
      </c>
      <c r="G91" s="88">
        <v>15</v>
      </c>
      <c r="H91" s="88">
        <v>15</v>
      </c>
      <c r="I91" s="88">
        <v>-26</v>
      </c>
      <c r="J91" s="88">
        <v>-1</v>
      </c>
      <c r="K91" s="88">
        <v>1438</v>
      </c>
      <c r="L91" s="88">
        <v>1580</v>
      </c>
      <c r="M91" s="88">
        <v>8.4</v>
      </c>
      <c r="N91" s="88">
        <v>8.5</v>
      </c>
      <c r="O91" s="88">
        <v>4.62</v>
      </c>
      <c r="P91" s="88">
        <v>1.78</v>
      </c>
      <c r="Q91" s="88">
        <v>96</v>
      </c>
      <c r="R91" s="88">
        <v>14</v>
      </c>
      <c r="S91" s="88">
        <v>1006</v>
      </c>
      <c r="T91" s="88">
        <v>46</v>
      </c>
      <c r="U91" s="88">
        <v>19</v>
      </c>
      <c r="V91" s="88">
        <v>66</v>
      </c>
      <c r="W91" s="88">
        <v>465</v>
      </c>
      <c r="X91" s="88">
        <v>93.1</v>
      </c>
      <c r="Y91" s="89">
        <v>92.6</v>
      </c>
    </row>
    <row r="92" spans="1:25" x14ac:dyDescent="0.3">
      <c r="A92" s="87">
        <v>43200</v>
      </c>
      <c r="B92" s="88">
        <v>60</v>
      </c>
      <c r="C92" s="88">
        <v>3.9</v>
      </c>
      <c r="D92" s="88">
        <v>20</v>
      </c>
      <c r="E92" s="88">
        <v>15</v>
      </c>
      <c r="F92" s="88">
        <v>15</v>
      </c>
      <c r="G92" s="88">
        <v>15</v>
      </c>
      <c r="H92" s="88">
        <v>15</v>
      </c>
      <c r="I92" s="88">
        <v>-32</v>
      </c>
      <c r="J92" s="88">
        <v>-1</v>
      </c>
      <c r="K92" s="88">
        <v>1549</v>
      </c>
      <c r="L92" s="88">
        <v>1715</v>
      </c>
      <c r="M92" s="88">
        <v>8.4</v>
      </c>
      <c r="N92" s="88">
        <v>8.5</v>
      </c>
      <c r="O92" s="88">
        <v>7.75</v>
      </c>
      <c r="P92" s="88">
        <v>2.04</v>
      </c>
      <c r="Q92" s="88">
        <v>96</v>
      </c>
      <c r="R92" s="88">
        <v>14</v>
      </c>
      <c r="S92" s="88">
        <v>1006</v>
      </c>
      <c r="T92" s="88">
        <v>46</v>
      </c>
      <c r="U92" s="88">
        <v>19</v>
      </c>
      <c r="V92" s="88">
        <v>63.3</v>
      </c>
      <c r="W92" s="88">
        <v>447</v>
      </c>
      <c r="X92" s="88">
        <v>93.1</v>
      </c>
      <c r="Y92" s="89">
        <v>92.6</v>
      </c>
    </row>
    <row r="93" spans="1:25" x14ac:dyDescent="0.3">
      <c r="A93" s="87">
        <v>43200</v>
      </c>
      <c r="B93" s="88">
        <v>60</v>
      </c>
      <c r="C93" s="88">
        <v>4</v>
      </c>
      <c r="D93" s="88">
        <v>20</v>
      </c>
      <c r="E93" s="88">
        <v>15</v>
      </c>
      <c r="F93" s="88">
        <v>15</v>
      </c>
      <c r="G93" s="88">
        <v>15</v>
      </c>
      <c r="H93" s="88">
        <v>15</v>
      </c>
      <c r="I93" s="88">
        <v>-37</v>
      </c>
      <c r="J93" s="88">
        <v>-3</v>
      </c>
      <c r="K93" s="88">
        <v>1590</v>
      </c>
      <c r="L93" s="88">
        <v>1760</v>
      </c>
      <c r="M93" s="88">
        <v>8.4</v>
      </c>
      <c r="N93" s="88">
        <v>8.5</v>
      </c>
      <c r="O93" s="88">
        <v>12.05</v>
      </c>
      <c r="P93" s="88">
        <v>2.1800000000000002</v>
      </c>
      <c r="Q93" s="88">
        <v>96</v>
      </c>
      <c r="R93" s="88">
        <v>14</v>
      </c>
      <c r="S93" s="88">
        <v>1006</v>
      </c>
      <c r="T93" s="88">
        <v>46</v>
      </c>
      <c r="U93" s="88">
        <v>19</v>
      </c>
      <c r="V93" s="88">
        <v>59.4</v>
      </c>
      <c r="W93" s="88">
        <v>422</v>
      </c>
      <c r="X93" s="88">
        <v>93.1</v>
      </c>
      <c r="Y93" s="89">
        <v>92.6</v>
      </c>
    </row>
    <row r="94" spans="1:25" x14ac:dyDescent="0.3">
      <c r="A94" s="87">
        <v>43200</v>
      </c>
      <c r="B94" s="88">
        <v>60</v>
      </c>
      <c r="C94" s="88">
        <v>4.0999999999999996</v>
      </c>
      <c r="D94" s="88">
        <v>20</v>
      </c>
      <c r="E94" s="88">
        <v>15</v>
      </c>
      <c r="F94" s="88">
        <v>15</v>
      </c>
      <c r="G94" s="88">
        <v>15</v>
      </c>
      <c r="H94" s="88">
        <v>15</v>
      </c>
      <c r="I94" s="88">
        <v>-41</v>
      </c>
      <c r="J94" s="88">
        <v>-2</v>
      </c>
      <c r="K94" s="88">
        <v>1609</v>
      </c>
      <c r="L94" s="88">
        <v>1770</v>
      </c>
      <c r="M94" s="88">
        <v>8.4</v>
      </c>
      <c r="N94" s="88">
        <v>8.5</v>
      </c>
      <c r="O94" s="88">
        <v>15.32</v>
      </c>
      <c r="P94" s="88">
        <v>2.23</v>
      </c>
      <c r="Q94" s="88">
        <v>96</v>
      </c>
      <c r="R94" s="88">
        <v>14</v>
      </c>
      <c r="S94" s="88">
        <v>1006</v>
      </c>
      <c r="T94" s="88">
        <v>46</v>
      </c>
      <c r="U94" s="88">
        <v>19</v>
      </c>
      <c r="V94" s="88">
        <v>56.5</v>
      </c>
      <c r="W94" s="88">
        <v>405</v>
      </c>
      <c r="X94" s="88">
        <v>93.1</v>
      </c>
      <c r="Y94" s="89">
        <v>92.6</v>
      </c>
    </row>
    <row r="95" spans="1:25" ht="15" thickBot="1" x14ac:dyDescent="0.35">
      <c r="A95" s="90">
        <v>43200</v>
      </c>
      <c r="B95" s="91">
        <v>60</v>
      </c>
      <c r="C95" s="91">
        <v>4.0999999999999996</v>
      </c>
      <c r="D95" s="91">
        <v>20</v>
      </c>
      <c r="E95" s="91">
        <v>15</v>
      </c>
      <c r="F95" s="91">
        <v>15</v>
      </c>
      <c r="G95" s="91">
        <v>15</v>
      </c>
      <c r="H95" s="91">
        <v>15</v>
      </c>
      <c r="I95" s="91">
        <v>-47</v>
      </c>
      <c r="J95" s="91">
        <v>-2</v>
      </c>
      <c r="K95" s="91">
        <v>1611</v>
      </c>
      <c r="L95" s="91">
        <v>1785</v>
      </c>
      <c r="M95" s="91">
        <v>8.4</v>
      </c>
      <c r="N95" s="91">
        <v>8.5</v>
      </c>
      <c r="O95" s="91">
        <v>19.2</v>
      </c>
      <c r="P95" s="91">
        <v>2.2000000000000002</v>
      </c>
      <c r="Q95" s="91">
        <v>96</v>
      </c>
      <c r="R95" s="91">
        <v>14</v>
      </c>
      <c r="S95" s="91">
        <v>1006</v>
      </c>
      <c r="T95" s="91">
        <v>46</v>
      </c>
      <c r="U95" s="91">
        <v>19</v>
      </c>
      <c r="V95" s="91">
        <v>50.5</v>
      </c>
      <c r="W95" s="91">
        <v>357</v>
      </c>
      <c r="X95" s="91">
        <v>93.1</v>
      </c>
      <c r="Y95" s="92">
        <v>92.6</v>
      </c>
    </row>
    <row r="96" spans="1:25" ht="15" thickBot="1" x14ac:dyDescent="0.35"/>
    <row r="97" spans="1:25" x14ac:dyDescent="0.3">
      <c r="A97" s="93">
        <v>43200</v>
      </c>
      <c r="B97" s="94">
        <v>73</v>
      </c>
      <c r="C97" s="94">
        <v>0.25</v>
      </c>
      <c r="D97" s="94">
        <v>21</v>
      </c>
      <c r="E97" s="94">
        <v>15</v>
      </c>
      <c r="F97" s="94">
        <v>15</v>
      </c>
      <c r="G97" s="94">
        <v>15</v>
      </c>
      <c r="H97" s="94">
        <v>15</v>
      </c>
      <c r="I97" s="94">
        <v>-4</v>
      </c>
      <c r="J97" s="94">
        <v>-1</v>
      </c>
      <c r="K97" s="94"/>
      <c r="L97" s="94">
        <v>115</v>
      </c>
      <c r="M97" s="94">
        <v>10.199999999999999</v>
      </c>
      <c r="N97" s="94">
        <v>8.6</v>
      </c>
      <c r="O97" s="94">
        <v>0.08</v>
      </c>
      <c r="P97" s="94">
        <v>3.62</v>
      </c>
      <c r="Q97" s="94">
        <v>95</v>
      </c>
      <c r="R97" s="94">
        <v>14</v>
      </c>
      <c r="S97" s="94">
        <v>1006</v>
      </c>
      <c r="T97" s="94">
        <v>46</v>
      </c>
      <c r="U97" s="94">
        <v>19</v>
      </c>
      <c r="V97" s="94">
        <v>64.400000000000006</v>
      </c>
      <c r="W97" s="94">
        <v>456</v>
      </c>
      <c r="X97" s="94">
        <v>91.9</v>
      </c>
      <c r="Y97" s="95">
        <v>90.4</v>
      </c>
    </row>
    <row r="98" spans="1:25" x14ac:dyDescent="0.3">
      <c r="A98" s="96">
        <v>43200</v>
      </c>
      <c r="B98" s="97">
        <v>73</v>
      </c>
      <c r="C98" s="97">
        <v>0.5</v>
      </c>
      <c r="D98" s="97">
        <v>21</v>
      </c>
      <c r="E98" s="97">
        <v>15</v>
      </c>
      <c r="F98" s="97">
        <v>15</v>
      </c>
      <c r="G98" s="97">
        <v>15</v>
      </c>
      <c r="H98" s="97">
        <v>15</v>
      </c>
      <c r="I98" s="97">
        <v>-4</v>
      </c>
      <c r="J98" s="97">
        <v>-1</v>
      </c>
      <c r="K98" s="97"/>
      <c r="L98" s="97">
        <v>227</v>
      </c>
      <c r="M98" s="97">
        <v>10.199999999999999</v>
      </c>
      <c r="N98" s="97">
        <v>8.6</v>
      </c>
      <c r="O98" s="97">
        <v>0.12</v>
      </c>
      <c r="P98" s="97">
        <v>0.12</v>
      </c>
      <c r="Q98" s="97">
        <v>94</v>
      </c>
      <c r="R98" s="97">
        <v>14</v>
      </c>
      <c r="S98" s="97">
        <v>1006</v>
      </c>
      <c r="T98" s="97">
        <v>46</v>
      </c>
      <c r="U98" s="97">
        <v>19</v>
      </c>
      <c r="V98" s="97">
        <v>64.400000000000006</v>
      </c>
      <c r="W98" s="97">
        <v>456</v>
      </c>
      <c r="X98" s="97">
        <v>91.9</v>
      </c>
      <c r="Y98" s="98">
        <v>90.4</v>
      </c>
    </row>
    <row r="99" spans="1:25" x14ac:dyDescent="0.3">
      <c r="A99" s="96">
        <v>43200</v>
      </c>
      <c r="B99" s="97">
        <v>73</v>
      </c>
      <c r="C99" s="97">
        <v>1</v>
      </c>
      <c r="D99" s="97">
        <v>21</v>
      </c>
      <c r="E99" s="97">
        <v>15</v>
      </c>
      <c r="F99" s="97">
        <v>15</v>
      </c>
      <c r="G99" s="97">
        <v>15</v>
      </c>
      <c r="H99" s="97">
        <v>15</v>
      </c>
      <c r="I99" s="97">
        <v>-4</v>
      </c>
      <c r="J99" s="97">
        <v>-1</v>
      </c>
      <c r="K99" s="97">
        <v>413</v>
      </c>
      <c r="L99" s="97">
        <v>453</v>
      </c>
      <c r="M99" s="97">
        <v>10.199999999999999</v>
      </c>
      <c r="N99" s="97">
        <v>8.6</v>
      </c>
      <c r="O99" s="97">
        <v>0.38</v>
      </c>
      <c r="P99" s="97">
        <v>0.22</v>
      </c>
      <c r="Q99" s="97">
        <v>95</v>
      </c>
      <c r="R99" s="97">
        <v>14</v>
      </c>
      <c r="S99" s="97">
        <v>1006</v>
      </c>
      <c r="T99" s="97">
        <v>46</v>
      </c>
      <c r="U99" s="97">
        <v>19</v>
      </c>
      <c r="V99" s="97">
        <v>64.400000000000006</v>
      </c>
      <c r="W99" s="97">
        <v>456</v>
      </c>
      <c r="X99" s="97">
        <v>91.9</v>
      </c>
      <c r="Y99" s="98">
        <v>90.4</v>
      </c>
    </row>
    <row r="100" spans="1:25" x14ac:dyDescent="0.3">
      <c r="A100" s="96">
        <v>43200</v>
      </c>
      <c r="B100" s="97">
        <v>73</v>
      </c>
      <c r="C100" s="97">
        <v>2</v>
      </c>
      <c r="D100" s="97">
        <v>21</v>
      </c>
      <c r="E100" s="97">
        <v>15</v>
      </c>
      <c r="F100" s="97">
        <v>15</v>
      </c>
      <c r="G100" s="97">
        <v>15</v>
      </c>
      <c r="H100" s="97">
        <v>15</v>
      </c>
      <c r="I100" s="97">
        <v>-9</v>
      </c>
      <c r="J100" s="97">
        <v>-1</v>
      </c>
      <c r="K100" s="97">
        <v>819</v>
      </c>
      <c r="L100" s="97">
        <v>911</v>
      </c>
      <c r="M100" s="97">
        <v>10.199999999999999</v>
      </c>
      <c r="N100" s="97">
        <v>8.6</v>
      </c>
      <c r="O100" s="97">
        <v>1.56</v>
      </c>
      <c r="P100" s="97">
        <v>0.65</v>
      </c>
      <c r="Q100" s="97">
        <v>95</v>
      </c>
      <c r="R100" s="97">
        <v>14</v>
      </c>
      <c r="S100" s="97">
        <v>1006</v>
      </c>
      <c r="T100" s="97">
        <v>46</v>
      </c>
      <c r="U100" s="97">
        <v>19</v>
      </c>
      <c r="V100" s="97">
        <v>63.8</v>
      </c>
      <c r="W100" s="97">
        <v>450</v>
      </c>
      <c r="X100" s="97">
        <v>91.9</v>
      </c>
      <c r="Y100" s="98">
        <v>90.4</v>
      </c>
    </row>
    <row r="101" spans="1:25" x14ac:dyDescent="0.3">
      <c r="A101" s="96">
        <v>43200</v>
      </c>
      <c r="B101" s="97">
        <v>73</v>
      </c>
      <c r="C101" s="97">
        <v>3</v>
      </c>
      <c r="D101" s="97">
        <v>21</v>
      </c>
      <c r="E101" s="97">
        <v>15</v>
      </c>
      <c r="F101" s="97">
        <v>15</v>
      </c>
      <c r="G101" s="97">
        <v>15</v>
      </c>
      <c r="H101" s="97">
        <v>15</v>
      </c>
      <c r="I101" s="97">
        <v>-20</v>
      </c>
      <c r="J101" s="97">
        <v>-1</v>
      </c>
      <c r="K101" s="97">
        <v>1210</v>
      </c>
      <c r="L101" s="97">
        <v>1356</v>
      </c>
      <c r="M101" s="97">
        <v>10.199999999999999</v>
      </c>
      <c r="N101" s="97">
        <v>8.6</v>
      </c>
      <c r="O101" s="97">
        <v>3.82</v>
      </c>
      <c r="P101" s="97">
        <v>1.3</v>
      </c>
      <c r="Q101" s="97">
        <v>96</v>
      </c>
      <c r="R101" s="97">
        <v>14</v>
      </c>
      <c r="S101" s="97">
        <v>1006</v>
      </c>
      <c r="T101" s="97">
        <v>46</v>
      </c>
      <c r="U101" s="97">
        <v>19</v>
      </c>
      <c r="V101" s="97">
        <v>62.2</v>
      </c>
      <c r="W101" s="97">
        <v>441</v>
      </c>
      <c r="X101" s="97">
        <v>91.9</v>
      </c>
      <c r="Y101" s="98">
        <v>90.4</v>
      </c>
    </row>
    <row r="102" spans="1:25" x14ac:dyDescent="0.3">
      <c r="A102" s="96">
        <v>43200</v>
      </c>
      <c r="B102" s="97">
        <v>73</v>
      </c>
      <c r="C102" s="97">
        <v>3.5</v>
      </c>
      <c r="D102" s="97">
        <v>21</v>
      </c>
      <c r="E102" s="97">
        <v>15</v>
      </c>
      <c r="F102" s="97">
        <v>15</v>
      </c>
      <c r="G102" s="97">
        <v>15</v>
      </c>
      <c r="H102" s="97">
        <v>15</v>
      </c>
      <c r="I102" s="97">
        <v>-27</v>
      </c>
      <c r="J102" s="97">
        <v>-2</v>
      </c>
      <c r="K102" s="97">
        <v>1417</v>
      </c>
      <c r="L102" s="97">
        <v>1575</v>
      </c>
      <c r="M102" s="97">
        <v>10.199999999999999</v>
      </c>
      <c r="N102" s="97">
        <v>8.6</v>
      </c>
      <c r="O102" s="97">
        <v>6.6</v>
      </c>
      <c r="P102" s="97">
        <v>1.75</v>
      </c>
      <c r="Q102" s="97">
        <v>96</v>
      </c>
      <c r="R102" s="97">
        <v>14</v>
      </c>
      <c r="S102" s="97">
        <v>1006</v>
      </c>
      <c r="T102" s="97">
        <v>46</v>
      </c>
      <c r="U102" s="97">
        <v>19</v>
      </c>
      <c r="V102" s="97">
        <v>60</v>
      </c>
      <c r="W102" s="97">
        <v>425</v>
      </c>
      <c r="X102" s="97">
        <v>91.9</v>
      </c>
      <c r="Y102" s="98">
        <v>90.4</v>
      </c>
    </row>
    <row r="103" spans="1:25" x14ac:dyDescent="0.3">
      <c r="A103" s="96">
        <v>43200</v>
      </c>
      <c r="B103" s="97">
        <v>73</v>
      </c>
      <c r="C103" s="97">
        <v>3.75</v>
      </c>
      <c r="D103" s="97">
        <v>21</v>
      </c>
      <c r="E103" s="97">
        <v>15</v>
      </c>
      <c r="F103" s="97">
        <v>15</v>
      </c>
      <c r="G103" s="97">
        <v>15</v>
      </c>
      <c r="H103" s="97">
        <v>15</v>
      </c>
      <c r="I103" s="97">
        <v>-32</v>
      </c>
      <c r="J103" s="97">
        <v>-2</v>
      </c>
      <c r="K103" s="97">
        <v>1470</v>
      </c>
      <c r="L103" s="97">
        <v>1639</v>
      </c>
      <c r="M103" s="97">
        <v>10.199999999999999</v>
      </c>
      <c r="N103" s="97">
        <v>8.6</v>
      </c>
      <c r="O103" s="97">
        <v>9.68</v>
      </c>
      <c r="P103" s="97">
        <v>1.85</v>
      </c>
      <c r="Q103" s="97">
        <v>96</v>
      </c>
      <c r="R103" s="97">
        <v>14</v>
      </c>
      <c r="S103" s="97">
        <v>1006</v>
      </c>
      <c r="T103" s="97">
        <v>46</v>
      </c>
      <c r="U103" s="97">
        <v>19</v>
      </c>
      <c r="V103" s="97">
        <v>57.3</v>
      </c>
      <c r="W103" s="97">
        <v>404</v>
      </c>
      <c r="X103" s="97">
        <v>91.9</v>
      </c>
      <c r="Y103" s="98">
        <v>90.4</v>
      </c>
    </row>
    <row r="104" spans="1:25" x14ac:dyDescent="0.3">
      <c r="A104" s="96">
        <v>43200</v>
      </c>
      <c r="B104" s="97">
        <v>73</v>
      </c>
      <c r="C104" s="97">
        <v>3.75</v>
      </c>
      <c r="D104" s="97">
        <v>21</v>
      </c>
      <c r="E104" s="97">
        <v>15</v>
      </c>
      <c r="F104" s="97">
        <v>15</v>
      </c>
      <c r="G104" s="97">
        <v>15</v>
      </c>
      <c r="H104" s="97">
        <v>15</v>
      </c>
      <c r="I104" s="97">
        <v>-35</v>
      </c>
      <c r="J104" s="97">
        <v>-2</v>
      </c>
      <c r="K104" s="97">
        <v>1493</v>
      </c>
      <c r="L104" s="97">
        <v>1670</v>
      </c>
      <c r="M104" s="97">
        <v>10.199999999999999</v>
      </c>
      <c r="N104" s="97">
        <v>8.6</v>
      </c>
      <c r="O104" s="97">
        <v>12.62</v>
      </c>
      <c r="P104" s="97">
        <v>1.95</v>
      </c>
      <c r="Q104" s="97">
        <v>96</v>
      </c>
      <c r="R104" s="97">
        <v>14</v>
      </c>
      <c r="S104" s="97">
        <v>1006</v>
      </c>
      <c r="T104" s="97">
        <v>46</v>
      </c>
      <c r="U104" s="97">
        <v>19</v>
      </c>
      <c r="V104" s="97">
        <v>54.9</v>
      </c>
      <c r="W104" s="97">
        <v>388</v>
      </c>
      <c r="X104" s="97">
        <v>91.9</v>
      </c>
      <c r="Y104" s="98">
        <v>90.4</v>
      </c>
    </row>
    <row r="105" spans="1:25" x14ac:dyDescent="0.3">
      <c r="A105" s="96">
        <v>43200</v>
      </c>
      <c r="B105" s="97">
        <v>73</v>
      </c>
      <c r="C105" s="97">
        <v>3.8</v>
      </c>
      <c r="D105" s="97">
        <v>21</v>
      </c>
      <c r="E105" s="97">
        <v>15</v>
      </c>
      <c r="F105" s="97">
        <v>15</v>
      </c>
      <c r="G105" s="97">
        <v>15</v>
      </c>
      <c r="H105" s="97">
        <v>15</v>
      </c>
      <c r="I105" s="97">
        <v>-40</v>
      </c>
      <c r="J105" s="97">
        <v>-2</v>
      </c>
      <c r="K105" s="97">
        <v>1503</v>
      </c>
      <c r="L105" s="97">
        <v>1670</v>
      </c>
      <c r="M105" s="97">
        <v>10.199999999999999</v>
      </c>
      <c r="N105" s="97">
        <v>8.6</v>
      </c>
      <c r="O105" s="97">
        <v>16.329999999999998</v>
      </c>
      <c r="P105" s="97">
        <v>1.97</v>
      </c>
      <c r="Q105" s="97">
        <v>96</v>
      </c>
      <c r="R105" s="97">
        <v>14</v>
      </c>
      <c r="S105" s="97">
        <v>1006</v>
      </c>
      <c r="T105" s="97">
        <v>46</v>
      </c>
      <c r="U105" s="97">
        <v>19</v>
      </c>
      <c r="V105" s="97">
        <v>51.3</v>
      </c>
      <c r="W105" s="97">
        <v>364</v>
      </c>
      <c r="X105" s="97">
        <v>91.9</v>
      </c>
      <c r="Y105" s="98">
        <v>90.4</v>
      </c>
    </row>
    <row r="106" spans="1:25" ht="15" thickBot="1" x14ac:dyDescent="0.35">
      <c r="A106" s="99">
        <v>43200</v>
      </c>
      <c r="B106" s="100">
        <v>73</v>
      </c>
      <c r="C106" s="100">
        <v>3.8</v>
      </c>
      <c r="D106" s="100">
        <v>21</v>
      </c>
      <c r="E106" s="100">
        <v>15</v>
      </c>
      <c r="F106" s="100">
        <v>15</v>
      </c>
      <c r="G106" s="100">
        <v>15</v>
      </c>
      <c r="H106" s="100">
        <v>15</v>
      </c>
      <c r="I106" s="100">
        <v>-45</v>
      </c>
      <c r="J106" s="100">
        <v>-2</v>
      </c>
      <c r="K106" s="100">
        <v>1502</v>
      </c>
      <c r="L106" s="100">
        <v>1670</v>
      </c>
      <c r="M106" s="100">
        <v>10.199999999999999</v>
      </c>
      <c r="N106" s="100">
        <v>8.6</v>
      </c>
      <c r="O106" s="100">
        <v>19.079999999999998</v>
      </c>
      <c r="P106" s="100">
        <v>1.94</v>
      </c>
      <c r="Q106" s="100">
        <v>96</v>
      </c>
      <c r="R106" s="100">
        <v>14</v>
      </c>
      <c r="S106" s="100">
        <v>1006</v>
      </c>
      <c r="T106" s="100">
        <v>46</v>
      </c>
      <c r="U106" s="100">
        <v>19</v>
      </c>
      <c r="V106" s="100">
        <v>46.7</v>
      </c>
      <c r="W106" s="100">
        <v>328</v>
      </c>
      <c r="X106" s="100">
        <v>91.9</v>
      </c>
      <c r="Y106" s="101">
        <v>90.4</v>
      </c>
    </row>
    <row r="107" spans="1:25" ht="15" thickBot="1" x14ac:dyDescent="0.35"/>
    <row r="108" spans="1:25" x14ac:dyDescent="0.3">
      <c r="A108" s="102">
        <v>43200</v>
      </c>
      <c r="B108" s="103">
        <v>80</v>
      </c>
      <c r="C108" s="103">
        <v>0.25</v>
      </c>
      <c r="D108" s="103">
        <v>21</v>
      </c>
      <c r="E108" s="103">
        <v>15</v>
      </c>
      <c r="F108" s="103">
        <v>15</v>
      </c>
      <c r="G108" s="103">
        <v>15</v>
      </c>
      <c r="H108" s="103">
        <v>15</v>
      </c>
      <c r="I108" s="103">
        <v>-4</v>
      </c>
      <c r="J108" s="103">
        <v>-1</v>
      </c>
      <c r="K108" s="103"/>
      <c r="L108" s="103">
        <v>118</v>
      </c>
      <c r="M108" s="103">
        <v>11.2</v>
      </c>
      <c r="N108" s="103">
        <v>8.5</v>
      </c>
      <c r="O108" s="103">
        <v>0.09</v>
      </c>
      <c r="P108" s="103">
        <v>3.36</v>
      </c>
      <c r="Q108" s="103">
        <v>95</v>
      </c>
      <c r="R108" s="103">
        <v>14</v>
      </c>
      <c r="S108" s="103">
        <v>1006</v>
      </c>
      <c r="T108" s="103">
        <v>46</v>
      </c>
      <c r="U108" s="103">
        <v>19</v>
      </c>
      <c r="V108" s="103">
        <v>61.6</v>
      </c>
      <c r="W108" s="103">
        <v>435</v>
      </c>
      <c r="X108" s="103">
        <v>91.9</v>
      </c>
      <c r="Y108" s="104">
        <v>90.4</v>
      </c>
    </row>
    <row r="109" spans="1:25" x14ac:dyDescent="0.3">
      <c r="A109" s="105">
        <v>43200</v>
      </c>
      <c r="B109" s="106">
        <v>80</v>
      </c>
      <c r="C109" s="106">
        <v>0.5</v>
      </c>
      <c r="D109" s="106">
        <v>21</v>
      </c>
      <c r="E109" s="106">
        <v>15</v>
      </c>
      <c r="F109" s="106">
        <v>15</v>
      </c>
      <c r="G109" s="106">
        <v>15</v>
      </c>
      <c r="H109" s="106">
        <v>15</v>
      </c>
      <c r="I109" s="106">
        <v>-3</v>
      </c>
      <c r="J109" s="106">
        <v>-1</v>
      </c>
      <c r="K109" s="106"/>
      <c r="L109" s="106">
        <v>227</v>
      </c>
      <c r="M109" s="106">
        <v>11.2</v>
      </c>
      <c r="N109" s="106">
        <v>8.5</v>
      </c>
      <c r="O109" s="106">
        <v>0.14000000000000001</v>
      </c>
      <c r="P109" s="106">
        <v>0.12</v>
      </c>
      <c r="Q109" s="106">
        <v>94</v>
      </c>
      <c r="R109" s="106">
        <v>14</v>
      </c>
      <c r="S109" s="106">
        <v>1006</v>
      </c>
      <c r="T109" s="106">
        <v>46</v>
      </c>
      <c r="U109" s="106">
        <v>19</v>
      </c>
      <c r="V109" s="106">
        <v>61.7</v>
      </c>
      <c r="W109" s="106">
        <v>435</v>
      </c>
      <c r="X109" s="106">
        <v>91.9</v>
      </c>
      <c r="Y109" s="107">
        <v>90.4</v>
      </c>
    </row>
    <row r="110" spans="1:25" x14ac:dyDescent="0.3">
      <c r="A110" s="105">
        <v>43200</v>
      </c>
      <c r="B110" s="106">
        <v>80</v>
      </c>
      <c r="C110" s="106">
        <v>1</v>
      </c>
      <c r="D110" s="106">
        <v>21</v>
      </c>
      <c r="E110" s="106">
        <v>15</v>
      </c>
      <c r="F110" s="106">
        <v>15</v>
      </c>
      <c r="G110" s="106">
        <v>15</v>
      </c>
      <c r="H110" s="106">
        <v>15</v>
      </c>
      <c r="I110" s="106">
        <v>-3</v>
      </c>
      <c r="J110" s="106">
        <v>-1</v>
      </c>
      <c r="K110" s="106">
        <v>406</v>
      </c>
      <c r="L110" s="106">
        <v>450</v>
      </c>
      <c r="M110" s="106">
        <v>11.2</v>
      </c>
      <c r="N110" s="106">
        <v>8.5</v>
      </c>
      <c r="O110" s="106">
        <v>0.42</v>
      </c>
      <c r="P110" s="106">
        <v>0.22</v>
      </c>
      <c r="Q110" s="106">
        <v>95</v>
      </c>
      <c r="R110" s="106">
        <v>14</v>
      </c>
      <c r="S110" s="106">
        <v>1006</v>
      </c>
      <c r="T110" s="106">
        <v>46</v>
      </c>
      <c r="U110" s="106">
        <v>19</v>
      </c>
      <c r="V110" s="106">
        <v>61.6</v>
      </c>
      <c r="W110" s="106">
        <v>435</v>
      </c>
      <c r="X110" s="106">
        <v>91.9</v>
      </c>
      <c r="Y110" s="107">
        <v>90.4</v>
      </c>
    </row>
    <row r="111" spans="1:25" x14ac:dyDescent="0.3">
      <c r="A111" s="105">
        <v>43200</v>
      </c>
      <c r="B111" s="106">
        <v>80</v>
      </c>
      <c r="C111" s="106">
        <v>2</v>
      </c>
      <c r="D111" s="106">
        <v>21</v>
      </c>
      <c r="E111" s="106">
        <v>15</v>
      </c>
      <c r="F111" s="106">
        <v>15</v>
      </c>
      <c r="G111" s="106">
        <v>15</v>
      </c>
      <c r="H111" s="106">
        <v>15</v>
      </c>
      <c r="I111" s="106">
        <v>-9</v>
      </c>
      <c r="J111" s="106">
        <v>-1</v>
      </c>
      <c r="K111" s="106">
        <v>802</v>
      </c>
      <c r="L111" s="106">
        <v>906</v>
      </c>
      <c r="M111" s="106">
        <v>11.2</v>
      </c>
      <c r="N111" s="106">
        <v>8.5</v>
      </c>
      <c r="O111" s="106">
        <v>1.68</v>
      </c>
      <c r="P111" s="106">
        <v>0.64</v>
      </c>
      <c r="Q111" s="106">
        <v>95</v>
      </c>
      <c r="R111" s="106">
        <v>14</v>
      </c>
      <c r="S111" s="106">
        <v>1006</v>
      </c>
      <c r="T111" s="106">
        <v>46</v>
      </c>
      <c r="U111" s="106">
        <v>19</v>
      </c>
      <c r="V111" s="106">
        <v>61.1</v>
      </c>
      <c r="W111" s="106">
        <v>430</v>
      </c>
      <c r="X111" s="106">
        <v>91.9</v>
      </c>
      <c r="Y111" s="107">
        <v>90.4</v>
      </c>
    </row>
    <row r="112" spans="1:25" x14ac:dyDescent="0.3">
      <c r="A112" s="105">
        <v>43200</v>
      </c>
      <c r="B112" s="106">
        <v>80</v>
      </c>
      <c r="C112" s="106">
        <v>2.5</v>
      </c>
      <c r="D112" s="106">
        <v>21</v>
      </c>
      <c r="E112" s="106">
        <v>15</v>
      </c>
      <c r="F112" s="106">
        <v>15</v>
      </c>
      <c r="G112" s="106">
        <v>15</v>
      </c>
      <c r="H112" s="106">
        <v>15</v>
      </c>
      <c r="I112" s="106">
        <v>-14</v>
      </c>
      <c r="J112" s="106">
        <v>-1</v>
      </c>
      <c r="K112" s="106">
        <v>1010</v>
      </c>
      <c r="L112" s="106">
        <v>1134</v>
      </c>
      <c r="M112" s="106">
        <v>11.2</v>
      </c>
      <c r="N112" s="106">
        <v>8.5</v>
      </c>
      <c r="O112" s="106">
        <v>2.75</v>
      </c>
      <c r="P112" s="106">
        <v>0.93</v>
      </c>
      <c r="Q112" s="106">
        <v>96</v>
      </c>
      <c r="R112" s="106">
        <v>14</v>
      </c>
      <c r="S112" s="106">
        <v>1006</v>
      </c>
      <c r="T112" s="106">
        <v>46</v>
      </c>
      <c r="U112" s="106">
        <v>19</v>
      </c>
      <c r="V112" s="106">
        <v>60.3</v>
      </c>
      <c r="W112" s="106">
        <v>425</v>
      </c>
      <c r="X112" s="106">
        <v>91.9</v>
      </c>
      <c r="Y112" s="107">
        <v>90.4</v>
      </c>
    </row>
    <row r="113" spans="1:25" x14ac:dyDescent="0.3">
      <c r="A113" s="105">
        <v>43200</v>
      </c>
      <c r="B113" s="106">
        <v>80</v>
      </c>
      <c r="C113" s="106">
        <v>3</v>
      </c>
      <c r="D113" s="106">
        <v>21</v>
      </c>
      <c r="E113" s="106">
        <v>15</v>
      </c>
      <c r="F113" s="106">
        <v>15</v>
      </c>
      <c r="G113" s="106">
        <v>15</v>
      </c>
      <c r="H113" s="106">
        <v>15</v>
      </c>
      <c r="I113" s="106">
        <v>-21</v>
      </c>
      <c r="J113" s="106">
        <v>1</v>
      </c>
      <c r="K113" s="106">
        <v>1207</v>
      </c>
      <c r="L113" s="106">
        <v>1359</v>
      </c>
      <c r="M113" s="106">
        <v>11.2</v>
      </c>
      <c r="N113" s="106">
        <v>8.5</v>
      </c>
      <c r="O113" s="106">
        <v>4.37</v>
      </c>
      <c r="P113" s="106">
        <v>1.32</v>
      </c>
      <c r="Q113" s="106">
        <v>96</v>
      </c>
      <c r="R113" s="106">
        <v>14</v>
      </c>
      <c r="S113" s="106">
        <v>1006</v>
      </c>
      <c r="T113" s="106">
        <v>46</v>
      </c>
      <c r="U113" s="106">
        <v>19</v>
      </c>
      <c r="V113" s="106">
        <v>58.8</v>
      </c>
      <c r="W113" s="106">
        <v>415</v>
      </c>
      <c r="X113" s="106">
        <v>91.9</v>
      </c>
      <c r="Y113" s="107">
        <v>90.4</v>
      </c>
    </row>
    <row r="114" spans="1:25" x14ac:dyDescent="0.3">
      <c r="A114" s="105">
        <v>43200</v>
      </c>
      <c r="B114" s="106">
        <v>80</v>
      </c>
      <c r="C114" s="106">
        <v>3.1</v>
      </c>
      <c r="D114" s="106">
        <v>21</v>
      </c>
      <c r="E114" s="106">
        <v>15</v>
      </c>
      <c r="F114" s="106">
        <v>15</v>
      </c>
      <c r="G114" s="106">
        <v>15</v>
      </c>
      <c r="H114" s="106">
        <v>15</v>
      </c>
      <c r="I114" s="106">
        <v>-27</v>
      </c>
      <c r="J114" s="106">
        <v>-1</v>
      </c>
      <c r="K114" s="106">
        <v>1372</v>
      </c>
      <c r="L114" s="106">
        <v>1540</v>
      </c>
      <c r="M114" s="106">
        <v>11.2</v>
      </c>
      <c r="N114" s="106">
        <v>8.5</v>
      </c>
      <c r="O114" s="106">
        <v>7.62</v>
      </c>
      <c r="P114" s="106">
        <v>1.66</v>
      </c>
      <c r="Q114" s="106">
        <v>96</v>
      </c>
      <c r="R114" s="106">
        <v>14</v>
      </c>
      <c r="S114" s="106">
        <v>1006</v>
      </c>
      <c r="T114" s="106">
        <v>46</v>
      </c>
      <c r="U114" s="106">
        <v>19</v>
      </c>
      <c r="V114" s="106">
        <v>56</v>
      </c>
      <c r="W114" s="106">
        <v>395</v>
      </c>
      <c r="X114" s="106">
        <v>91.9</v>
      </c>
      <c r="Y114" s="107">
        <v>90.4</v>
      </c>
    </row>
    <row r="115" spans="1:25" x14ac:dyDescent="0.3">
      <c r="A115" s="105">
        <v>43200</v>
      </c>
      <c r="B115" s="106">
        <v>80</v>
      </c>
      <c r="C115" s="106">
        <v>3.25</v>
      </c>
      <c r="D115" s="106">
        <v>21</v>
      </c>
      <c r="E115" s="106">
        <v>15</v>
      </c>
      <c r="F115" s="106">
        <v>15</v>
      </c>
      <c r="G115" s="106">
        <v>15</v>
      </c>
      <c r="H115" s="106">
        <v>15</v>
      </c>
      <c r="I115" s="106">
        <v>-35</v>
      </c>
      <c r="J115" s="106">
        <v>-2</v>
      </c>
      <c r="K115" s="106">
        <v>1434</v>
      </c>
      <c r="L115" s="106">
        <v>1600</v>
      </c>
      <c r="M115" s="106">
        <v>11.2</v>
      </c>
      <c r="N115" s="106">
        <v>8.5</v>
      </c>
      <c r="O115" s="106">
        <v>11.43</v>
      </c>
      <c r="P115" s="106">
        <v>1.78</v>
      </c>
      <c r="Q115" s="106">
        <v>96</v>
      </c>
      <c r="R115" s="106">
        <v>14</v>
      </c>
      <c r="S115" s="106">
        <v>1006</v>
      </c>
      <c r="T115" s="106">
        <v>46</v>
      </c>
      <c r="U115" s="106">
        <v>19</v>
      </c>
      <c r="V115" s="106">
        <v>53</v>
      </c>
      <c r="W115" s="106">
        <v>375</v>
      </c>
      <c r="X115" s="106">
        <v>91.9</v>
      </c>
      <c r="Y115" s="107">
        <v>90.4</v>
      </c>
    </row>
    <row r="116" spans="1:25" x14ac:dyDescent="0.3">
      <c r="A116" s="105">
        <v>43200</v>
      </c>
      <c r="B116" s="106">
        <v>80</v>
      </c>
      <c r="C116" s="106">
        <v>3.3</v>
      </c>
      <c r="D116" s="106">
        <v>21</v>
      </c>
      <c r="E116" s="106">
        <v>15</v>
      </c>
      <c r="F116" s="106">
        <v>15</v>
      </c>
      <c r="G116" s="106">
        <v>15</v>
      </c>
      <c r="H116" s="106">
        <v>15</v>
      </c>
      <c r="I116" s="106">
        <v>-37</v>
      </c>
      <c r="J116" s="106">
        <v>-2</v>
      </c>
      <c r="K116" s="106">
        <v>1446</v>
      </c>
      <c r="L116" s="106">
        <v>1610</v>
      </c>
      <c r="M116" s="106">
        <v>11.2</v>
      </c>
      <c r="N116" s="106">
        <v>8.5</v>
      </c>
      <c r="O116" s="106">
        <v>15.7</v>
      </c>
      <c r="P116" s="106">
        <v>1.82</v>
      </c>
      <c r="Q116" s="106">
        <v>96</v>
      </c>
      <c r="R116" s="106">
        <v>14</v>
      </c>
      <c r="S116" s="106">
        <v>1006</v>
      </c>
      <c r="T116" s="106">
        <v>46</v>
      </c>
      <c r="U116" s="106">
        <v>19</v>
      </c>
      <c r="V116" s="106">
        <v>49.4</v>
      </c>
      <c r="W116" s="106">
        <v>348</v>
      </c>
      <c r="X116" s="106">
        <v>91.9</v>
      </c>
      <c r="Y116" s="107">
        <v>90.4</v>
      </c>
    </row>
    <row r="117" spans="1:25" ht="15" thickBot="1" x14ac:dyDescent="0.35">
      <c r="A117" s="108">
        <v>43200</v>
      </c>
      <c r="B117" s="109">
        <v>80</v>
      </c>
      <c r="C117" s="109">
        <v>3.3</v>
      </c>
      <c r="D117" s="109">
        <v>21</v>
      </c>
      <c r="E117" s="109">
        <v>15</v>
      </c>
      <c r="F117" s="109">
        <v>15</v>
      </c>
      <c r="G117" s="109">
        <v>15</v>
      </c>
      <c r="H117" s="109">
        <v>15</v>
      </c>
      <c r="I117" s="109">
        <v>-45</v>
      </c>
      <c r="J117" s="109">
        <v>-2</v>
      </c>
      <c r="K117" s="109">
        <v>1446</v>
      </c>
      <c r="L117" s="109">
        <v>1611</v>
      </c>
      <c r="M117" s="109">
        <v>11.2</v>
      </c>
      <c r="N117" s="109">
        <v>8.5</v>
      </c>
      <c r="O117" s="109">
        <v>19.7</v>
      </c>
      <c r="P117" s="109">
        <v>1.82</v>
      </c>
      <c r="Q117" s="109">
        <v>96</v>
      </c>
      <c r="R117" s="109">
        <v>14</v>
      </c>
      <c r="S117" s="109">
        <v>1006</v>
      </c>
      <c r="T117" s="109">
        <v>46</v>
      </c>
      <c r="U117" s="109">
        <v>19</v>
      </c>
      <c r="V117" s="109">
        <v>42.6</v>
      </c>
      <c r="W117" s="109">
        <v>300</v>
      </c>
      <c r="X117" s="109">
        <v>91.9</v>
      </c>
      <c r="Y117" s="110">
        <v>90.4</v>
      </c>
    </row>
    <row r="118" spans="1:25" ht="15" thickBot="1" x14ac:dyDescent="0.35"/>
    <row r="119" spans="1:25" x14ac:dyDescent="0.3">
      <c r="A119" s="111">
        <v>43201</v>
      </c>
      <c r="B119" s="112">
        <v>100</v>
      </c>
      <c r="C119" s="112">
        <v>0.25</v>
      </c>
      <c r="D119" s="112">
        <v>18</v>
      </c>
      <c r="E119" s="112">
        <v>17</v>
      </c>
      <c r="F119" s="112">
        <v>17</v>
      </c>
      <c r="G119" s="112">
        <v>15</v>
      </c>
      <c r="H119" s="112">
        <v>15</v>
      </c>
      <c r="I119" s="112">
        <v>-5</v>
      </c>
      <c r="J119" s="112">
        <v>-2</v>
      </c>
      <c r="K119" s="112"/>
      <c r="L119" s="112">
        <v>115</v>
      </c>
      <c r="M119" s="112">
        <v>14</v>
      </c>
      <c r="N119" s="112">
        <v>8.6</v>
      </c>
      <c r="O119" s="112">
        <v>0.1</v>
      </c>
      <c r="P119" s="112">
        <v>3.95</v>
      </c>
      <c r="Q119" s="112">
        <v>87</v>
      </c>
      <c r="R119" s="112">
        <v>16.5</v>
      </c>
      <c r="S119" s="112">
        <v>1007.9</v>
      </c>
      <c r="T119" s="112">
        <v>41</v>
      </c>
      <c r="U119" s="112">
        <v>19</v>
      </c>
      <c r="V119" s="112">
        <v>59.2</v>
      </c>
      <c r="W119" s="112">
        <v>418</v>
      </c>
      <c r="X119" s="112">
        <v>94.6</v>
      </c>
      <c r="Y119" s="113">
        <v>92</v>
      </c>
    </row>
    <row r="120" spans="1:25" x14ac:dyDescent="0.3">
      <c r="A120" s="114">
        <v>43201</v>
      </c>
      <c r="B120" s="115">
        <v>100</v>
      </c>
      <c r="C120" s="115">
        <v>0.5</v>
      </c>
      <c r="D120" s="115">
        <v>18</v>
      </c>
      <c r="E120" s="115">
        <v>17</v>
      </c>
      <c r="F120" s="115">
        <v>17</v>
      </c>
      <c r="G120" s="115">
        <v>15</v>
      </c>
      <c r="H120" s="115">
        <v>15</v>
      </c>
      <c r="I120" s="115">
        <v>-3</v>
      </c>
      <c r="J120" s="115">
        <v>-1</v>
      </c>
      <c r="K120" s="115"/>
      <c r="L120" s="115">
        <v>226</v>
      </c>
      <c r="M120" s="115">
        <v>14</v>
      </c>
      <c r="N120" s="115">
        <v>8.6</v>
      </c>
      <c r="O120" s="115">
        <v>0.16</v>
      </c>
      <c r="P120" s="115">
        <v>0.09</v>
      </c>
      <c r="Q120" s="115">
        <v>90</v>
      </c>
      <c r="R120" s="115">
        <v>16</v>
      </c>
      <c r="S120" s="115">
        <v>1007.9</v>
      </c>
      <c r="T120" s="115">
        <v>41</v>
      </c>
      <c r="U120" s="115">
        <v>19</v>
      </c>
      <c r="V120" s="115">
        <v>59.2</v>
      </c>
      <c r="W120" s="115">
        <v>418</v>
      </c>
      <c r="X120" s="115">
        <v>94.6</v>
      </c>
      <c r="Y120" s="116">
        <v>92</v>
      </c>
    </row>
    <row r="121" spans="1:25" x14ac:dyDescent="0.3">
      <c r="A121" s="114">
        <v>43201</v>
      </c>
      <c r="B121" s="115">
        <v>100</v>
      </c>
      <c r="C121" s="115">
        <v>1</v>
      </c>
      <c r="D121" s="115">
        <v>18</v>
      </c>
      <c r="E121" s="115">
        <v>16</v>
      </c>
      <c r="F121" s="115">
        <v>16</v>
      </c>
      <c r="G121" s="115">
        <v>15</v>
      </c>
      <c r="H121" s="115">
        <v>15</v>
      </c>
      <c r="I121" s="115">
        <v>-3</v>
      </c>
      <c r="J121" s="115">
        <v>-1</v>
      </c>
      <c r="K121" s="115">
        <v>403</v>
      </c>
      <c r="L121" s="115">
        <v>453</v>
      </c>
      <c r="M121" s="115">
        <v>14</v>
      </c>
      <c r="N121" s="115">
        <v>8.6</v>
      </c>
      <c r="O121" s="115">
        <v>0.52</v>
      </c>
      <c r="P121" s="115">
        <v>0.19</v>
      </c>
      <c r="Q121" s="115">
        <v>91</v>
      </c>
      <c r="R121" s="115">
        <v>16</v>
      </c>
      <c r="S121" s="115">
        <v>1007.9</v>
      </c>
      <c r="T121" s="115">
        <v>41</v>
      </c>
      <c r="U121" s="115">
        <v>19</v>
      </c>
      <c r="V121" s="115">
        <v>58.9</v>
      </c>
      <c r="W121" s="115">
        <v>416</v>
      </c>
      <c r="X121" s="115">
        <v>94.6</v>
      </c>
      <c r="Y121" s="116">
        <v>92</v>
      </c>
    </row>
    <row r="122" spans="1:25" x14ac:dyDescent="0.3">
      <c r="A122" s="114">
        <v>43201</v>
      </c>
      <c r="B122" s="115">
        <v>100</v>
      </c>
      <c r="C122" s="115">
        <v>2</v>
      </c>
      <c r="D122" s="115">
        <v>18</v>
      </c>
      <c r="E122" s="115">
        <v>16</v>
      </c>
      <c r="F122" s="115">
        <v>16</v>
      </c>
      <c r="G122" s="115">
        <v>15</v>
      </c>
      <c r="H122" s="115">
        <v>15</v>
      </c>
      <c r="I122" s="115">
        <v>-9</v>
      </c>
      <c r="J122" s="115">
        <v>-1</v>
      </c>
      <c r="K122" s="115">
        <v>783</v>
      </c>
      <c r="L122" s="115">
        <v>905</v>
      </c>
      <c r="M122" s="115">
        <v>14</v>
      </c>
      <c r="N122" s="115">
        <v>8.6</v>
      </c>
      <c r="O122" s="115">
        <v>2.2200000000000002</v>
      </c>
      <c r="P122" s="115">
        <v>0.61</v>
      </c>
      <c r="Q122" s="115">
        <v>93</v>
      </c>
      <c r="R122" s="115">
        <v>15</v>
      </c>
      <c r="S122" s="115">
        <v>1007.9</v>
      </c>
      <c r="T122" s="115">
        <v>41</v>
      </c>
      <c r="U122" s="115">
        <v>19</v>
      </c>
      <c r="V122" s="115">
        <v>57.7</v>
      </c>
      <c r="W122" s="115">
        <v>406</v>
      </c>
      <c r="X122" s="115">
        <v>94.6</v>
      </c>
      <c r="Y122" s="116">
        <v>92</v>
      </c>
    </row>
    <row r="123" spans="1:25" x14ac:dyDescent="0.3">
      <c r="A123" s="114">
        <v>43201</v>
      </c>
      <c r="B123" s="115">
        <v>100</v>
      </c>
      <c r="C123" s="115">
        <v>2.5</v>
      </c>
      <c r="D123" s="115">
        <v>18</v>
      </c>
      <c r="E123" s="115">
        <v>16</v>
      </c>
      <c r="F123" s="115">
        <v>16</v>
      </c>
      <c r="G123" s="115">
        <v>15</v>
      </c>
      <c r="H123" s="115">
        <v>15</v>
      </c>
      <c r="I123" s="115">
        <v>-15</v>
      </c>
      <c r="J123" s="115">
        <v>-1</v>
      </c>
      <c r="K123" s="115">
        <v>997</v>
      </c>
      <c r="L123" s="115">
        <v>1135</v>
      </c>
      <c r="M123" s="115">
        <v>14</v>
      </c>
      <c r="N123" s="115">
        <v>8.6</v>
      </c>
      <c r="O123" s="115">
        <v>3.91</v>
      </c>
      <c r="P123" s="115">
        <v>0.94</v>
      </c>
      <c r="Q123" s="115">
        <v>95</v>
      </c>
      <c r="R123" s="115">
        <v>15</v>
      </c>
      <c r="S123" s="115">
        <v>1007.9</v>
      </c>
      <c r="T123" s="115">
        <v>41</v>
      </c>
      <c r="U123" s="115">
        <v>19</v>
      </c>
      <c r="V123" s="115">
        <v>56</v>
      </c>
      <c r="W123" s="115">
        <v>396</v>
      </c>
      <c r="X123" s="115">
        <v>94.6</v>
      </c>
      <c r="Y123" s="116">
        <v>92</v>
      </c>
    </row>
    <row r="124" spans="1:25" x14ac:dyDescent="0.3">
      <c r="A124" s="114">
        <v>43201</v>
      </c>
      <c r="B124" s="115">
        <v>100</v>
      </c>
      <c r="C124" s="115">
        <v>2.75</v>
      </c>
      <c r="D124" s="115">
        <v>18</v>
      </c>
      <c r="E124" s="115">
        <v>15</v>
      </c>
      <c r="F124" s="115">
        <v>15</v>
      </c>
      <c r="G124" s="115">
        <v>15</v>
      </c>
      <c r="H124" s="115">
        <v>15</v>
      </c>
      <c r="I124" s="115">
        <v>-18</v>
      </c>
      <c r="J124" s="115">
        <v>-1</v>
      </c>
      <c r="K124" s="115">
        <v>1102</v>
      </c>
      <c r="L124" s="115">
        <v>1253</v>
      </c>
      <c r="M124" s="115">
        <v>14</v>
      </c>
      <c r="N124" s="115">
        <v>8.6</v>
      </c>
      <c r="O124" s="115">
        <v>5.0199999999999996</v>
      </c>
      <c r="P124" s="115">
        <v>1.1000000000000001</v>
      </c>
      <c r="Q124" s="115">
        <v>95</v>
      </c>
      <c r="R124" s="115">
        <v>15</v>
      </c>
      <c r="S124" s="115">
        <v>1007.9</v>
      </c>
      <c r="T124" s="115">
        <v>41</v>
      </c>
      <c r="U124" s="115">
        <v>19</v>
      </c>
      <c r="V124" s="115">
        <v>55.1</v>
      </c>
      <c r="W124" s="115">
        <v>388</v>
      </c>
      <c r="X124" s="115">
        <v>94.6</v>
      </c>
      <c r="Y124" s="116">
        <v>92</v>
      </c>
    </row>
    <row r="125" spans="1:25" x14ac:dyDescent="0.3">
      <c r="A125" s="114">
        <v>43201</v>
      </c>
      <c r="B125" s="115">
        <v>100</v>
      </c>
      <c r="C125" s="115">
        <v>3</v>
      </c>
      <c r="D125" s="115">
        <v>18</v>
      </c>
      <c r="E125" s="115">
        <v>15</v>
      </c>
      <c r="F125" s="115">
        <v>15</v>
      </c>
      <c r="G125" s="115">
        <v>15</v>
      </c>
      <c r="H125" s="115">
        <v>15</v>
      </c>
      <c r="I125" s="115">
        <v>-24</v>
      </c>
      <c r="J125" s="115">
        <v>-1</v>
      </c>
      <c r="K125" s="115">
        <v>1214</v>
      </c>
      <c r="L125" s="115">
        <v>1366</v>
      </c>
      <c r="M125" s="115">
        <v>14</v>
      </c>
      <c r="N125" s="115">
        <v>8.6</v>
      </c>
      <c r="O125" s="115">
        <v>6.81</v>
      </c>
      <c r="P125" s="115">
        <v>1.3</v>
      </c>
      <c r="Q125" s="115">
        <v>95</v>
      </c>
      <c r="R125" s="115">
        <v>15</v>
      </c>
      <c r="S125" s="115">
        <v>1007.9</v>
      </c>
      <c r="T125" s="115">
        <v>41</v>
      </c>
      <c r="U125" s="115">
        <v>19</v>
      </c>
      <c r="V125" s="115">
        <v>53.5</v>
      </c>
      <c r="W125" s="115">
        <v>377</v>
      </c>
      <c r="X125" s="115">
        <v>94.6</v>
      </c>
      <c r="Y125" s="116">
        <v>92</v>
      </c>
    </row>
    <row r="126" spans="1:25" x14ac:dyDescent="0.3">
      <c r="A126" s="114">
        <v>43201</v>
      </c>
      <c r="B126" s="115">
        <v>100</v>
      </c>
      <c r="C126" s="115">
        <v>3.35</v>
      </c>
      <c r="D126" s="115">
        <v>18</v>
      </c>
      <c r="E126" s="115">
        <v>15</v>
      </c>
      <c r="F126" s="115">
        <v>15</v>
      </c>
      <c r="G126" s="115">
        <v>15</v>
      </c>
      <c r="H126" s="115">
        <v>15</v>
      </c>
      <c r="I126" s="115">
        <v>-28</v>
      </c>
      <c r="J126" s="115">
        <v>-1</v>
      </c>
      <c r="K126" s="115">
        <v>1274</v>
      </c>
      <c r="L126" s="115">
        <v>1436</v>
      </c>
      <c r="M126" s="115">
        <v>14</v>
      </c>
      <c r="N126" s="115">
        <v>8.6</v>
      </c>
      <c r="O126" s="115">
        <v>9.83</v>
      </c>
      <c r="P126" s="115">
        <v>1.43</v>
      </c>
      <c r="Q126" s="115">
        <v>95</v>
      </c>
      <c r="R126" s="115">
        <v>15</v>
      </c>
      <c r="S126" s="115">
        <v>1007.9</v>
      </c>
      <c r="T126" s="115">
        <v>41</v>
      </c>
      <c r="U126" s="115">
        <v>19</v>
      </c>
      <c r="V126" s="115">
        <v>50.4</v>
      </c>
      <c r="W126" s="115">
        <v>355</v>
      </c>
      <c r="X126" s="115">
        <v>94.6</v>
      </c>
      <c r="Y126" s="116">
        <v>92</v>
      </c>
    </row>
    <row r="127" spans="1:25" x14ac:dyDescent="0.3">
      <c r="A127" s="114">
        <v>43201</v>
      </c>
      <c r="B127" s="115">
        <v>100</v>
      </c>
      <c r="C127" s="115">
        <v>3.3</v>
      </c>
      <c r="D127" s="115">
        <v>18</v>
      </c>
      <c r="E127" s="115">
        <v>15</v>
      </c>
      <c r="F127" s="115">
        <v>15</v>
      </c>
      <c r="G127" s="115">
        <v>15</v>
      </c>
      <c r="H127" s="115">
        <v>15</v>
      </c>
      <c r="I127" s="115">
        <v>-31</v>
      </c>
      <c r="J127" s="115">
        <v>-1</v>
      </c>
      <c r="K127" s="115">
        <v>1309</v>
      </c>
      <c r="L127" s="115">
        <v>1472</v>
      </c>
      <c r="M127" s="115">
        <v>14</v>
      </c>
      <c r="N127" s="115">
        <v>8.6</v>
      </c>
      <c r="O127" s="115">
        <v>12.4</v>
      </c>
      <c r="P127" s="115">
        <v>1.52</v>
      </c>
      <c r="Q127" s="115">
        <v>96</v>
      </c>
      <c r="R127" s="115">
        <v>15</v>
      </c>
      <c r="S127" s="115">
        <v>1007.9</v>
      </c>
      <c r="T127" s="115">
        <v>41</v>
      </c>
      <c r="U127" s="115">
        <v>19</v>
      </c>
      <c r="V127" s="115">
        <v>47.9</v>
      </c>
      <c r="W127" s="115">
        <v>342</v>
      </c>
      <c r="X127" s="115">
        <v>94.6</v>
      </c>
      <c r="Y127" s="116">
        <v>92</v>
      </c>
    </row>
    <row r="128" spans="1:25" x14ac:dyDescent="0.3">
      <c r="A128" s="114">
        <v>43201</v>
      </c>
      <c r="B128" s="115">
        <v>100</v>
      </c>
      <c r="C128" s="115">
        <v>3.3</v>
      </c>
      <c r="D128" s="115">
        <v>18</v>
      </c>
      <c r="E128" s="115">
        <v>15</v>
      </c>
      <c r="F128" s="115">
        <v>15</v>
      </c>
      <c r="G128" s="115">
        <v>15</v>
      </c>
      <c r="H128" s="115">
        <v>15</v>
      </c>
      <c r="I128" s="115">
        <v>-35</v>
      </c>
      <c r="J128" s="115">
        <v>-1</v>
      </c>
      <c r="K128" s="115">
        <v>1319</v>
      </c>
      <c r="L128" s="115">
        <v>1477</v>
      </c>
      <c r="M128" s="115">
        <v>14</v>
      </c>
      <c r="N128" s="115">
        <v>8.6</v>
      </c>
      <c r="O128" s="115">
        <v>15.94</v>
      </c>
      <c r="P128" s="115">
        <v>1.55</v>
      </c>
      <c r="Q128" s="115">
        <v>96</v>
      </c>
      <c r="R128" s="115">
        <v>15</v>
      </c>
      <c r="S128" s="115">
        <v>1007.9</v>
      </c>
      <c r="T128" s="115">
        <v>41</v>
      </c>
      <c r="U128" s="115">
        <v>19</v>
      </c>
      <c r="V128" s="115">
        <v>45.1</v>
      </c>
      <c r="W128" s="115">
        <v>320</v>
      </c>
      <c r="X128" s="115">
        <v>94.6</v>
      </c>
      <c r="Y128" s="116">
        <v>92</v>
      </c>
    </row>
    <row r="129" spans="1:25" ht="15" thickBot="1" x14ac:dyDescent="0.35">
      <c r="A129" s="117">
        <v>43201</v>
      </c>
      <c r="B129" s="118">
        <v>100</v>
      </c>
      <c r="C129" s="118">
        <v>3.3</v>
      </c>
      <c r="D129" s="118">
        <v>18</v>
      </c>
      <c r="E129" s="118">
        <v>15</v>
      </c>
      <c r="F129" s="118">
        <v>15</v>
      </c>
      <c r="G129" s="118">
        <v>15</v>
      </c>
      <c r="H129" s="118">
        <v>15</v>
      </c>
      <c r="I129" s="118">
        <v>-40</v>
      </c>
      <c r="J129" s="118">
        <v>-1</v>
      </c>
      <c r="K129" s="118">
        <v>1319</v>
      </c>
      <c r="L129" s="118">
        <v>1477</v>
      </c>
      <c r="M129" s="118">
        <v>14</v>
      </c>
      <c r="N129" s="118">
        <v>8.6</v>
      </c>
      <c r="O129" s="118">
        <v>19.5</v>
      </c>
      <c r="P129" s="118">
        <v>1.55</v>
      </c>
      <c r="Q129" s="118">
        <v>96</v>
      </c>
      <c r="R129" s="118">
        <v>15</v>
      </c>
      <c r="S129" s="118">
        <v>1007.9</v>
      </c>
      <c r="T129" s="118">
        <v>41</v>
      </c>
      <c r="U129" s="118">
        <v>19</v>
      </c>
      <c r="V129" s="118">
        <v>40</v>
      </c>
      <c r="W129" s="118">
        <v>277</v>
      </c>
      <c r="X129" s="118">
        <v>94.6</v>
      </c>
      <c r="Y129" s="119">
        <v>92</v>
      </c>
    </row>
    <row r="130" spans="1:25" ht="15" thickBot="1" x14ac:dyDescent="0.35"/>
    <row r="131" spans="1:25" x14ac:dyDescent="0.3">
      <c r="A131" s="160">
        <v>43206</v>
      </c>
      <c r="B131" s="161">
        <v>30</v>
      </c>
      <c r="C131" s="161">
        <v>0.5</v>
      </c>
      <c r="D131" s="161">
        <v>22</v>
      </c>
      <c r="E131" s="161">
        <v>20</v>
      </c>
      <c r="F131" s="161">
        <v>20</v>
      </c>
      <c r="G131" s="161">
        <v>18</v>
      </c>
      <c r="H131" s="161">
        <v>18</v>
      </c>
      <c r="I131" s="161">
        <v>-4</v>
      </c>
      <c r="J131" s="161">
        <v>-1</v>
      </c>
      <c r="K131" s="161"/>
      <c r="L131" s="161">
        <v>226</v>
      </c>
      <c r="M131" s="161">
        <v>4.2</v>
      </c>
      <c r="N131" s="161">
        <v>8.6999999999999993</v>
      </c>
      <c r="O131" s="161">
        <v>0.05</v>
      </c>
      <c r="P131" s="161">
        <v>0.1</v>
      </c>
      <c r="Q131" s="161">
        <v>90</v>
      </c>
      <c r="R131" s="161">
        <v>19.3</v>
      </c>
      <c r="S131" s="161">
        <v>1011.1</v>
      </c>
      <c r="T131" s="161">
        <v>55</v>
      </c>
      <c r="U131" s="161">
        <v>22</v>
      </c>
      <c r="V131" s="161">
        <v>74</v>
      </c>
      <c r="W131" s="161"/>
      <c r="X131" s="161">
        <v>94</v>
      </c>
      <c r="Y131" s="162">
        <v>93.3</v>
      </c>
    </row>
    <row r="132" spans="1:25" x14ac:dyDescent="0.3">
      <c r="A132" s="163">
        <v>43206</v>
      </c>
      <c r="B132" s="159">
        <v>30</v>
      </c>
      <c r="C132" s="159">
        <v>1</v>
      </c>
      <c r="D132" s="159">
        <v>22</v>
      </c>
      <c r="E132" s="159">
        <v>20</v>
      </c>
      <c r="F132" s="159">
        <v>20</v>
      </c>
      <c r="G132" s="159">
        <v>18</v>
      </c>
      <c r="H132" s="159">
        <v>18</v>
      </c>
      <c r="I132" s="159">
        <v>-4</v>
      </c>
      <c r="J132" s="159">
        <v>-1</v>
      </c>
      <c r="K132" s="159">
        <v>405</v>
      </c>
      <c r="L132" s="159">
        <v>450</v>
      </c>
      <c r="M132" s="159">
        <v>4.2</v>
      </c>
      <c r="N132" s="159">
        <v>8.6999999999999993</v>
      </c>
      <c r="O132" s="159">
        <v>0.22</v>
      </c>
      <c r="P132" s="159">
        <v>0.22</v>
      </c>
      <c r="Q132" s="159">
        <v>92</v>
      </c>
      <c r="R132" s="159">
        <v>19</v>
      </c>
      <c r="S132" s="159">
        <v>1011.1</v>
      </c>
      <c r="T132" s="159">
        <v>55</v>
      </c>
      <c r="U132" s="159">
        <v>22</v>
      </c>
      <c r="V132" s="159">
        <v>73.900000000000006</v>
      </c>
      <c r="W132" s="159"/>
      <c r="X132" s="159">
        <v>94</v>
      </c>
      <c r="Y132" s="164">
        <v>93.3</v>
      </c>
    </row>
    <row r="133" spans="1:25" x14ac:dyDescent="0.3">
      <c r="A133" s="163">
        <v>43206</v>
      </c>
      <c r="B133" s="159">
        <v>30</v>
      </c>
      <c r="C133" s="159">
        <v>2</v>
      </c>
      <c r="D133" s="159">
        <v>22</v>
      </c>
      <c r="E133" s="159">
        <v>20</v>
      </c>
      <c r="F133" s="159">
        <v>20</v>
      </c>
      <c r="G133" s="159">
        <v>18</v>
      </c>
      <c r="H133" s="159">
        <v>18</v>
      </c>
      <c r="I133" s="159">
        <v>-8</v>
      </c>
      <c r="J133" s="159">
        <v>-1</v>
      </c>
      <c r="K133" s="159">
        <v>812</v>
      </c>
      <c r="L133" s="159">
        <v>910</v>
      </c>
      <c r="M133" s="159">
        <v>4.2</v>
      </c>
      <c r="N133" s="159">
        <v>8.6999999999999993</v>
      </c>
      <c r="O133" s="159">
        <v>0.87</v>
      </c>
      <c r="P133" s="159">
        <v>0.64</v>
      </c>
      <c r="Q133" s="159">
        <v>94</v>
      </c>
      <c r="R133" s="159">
        <v>19</v>
      </c>
      <c r="S133" s="159">
        <v>1011.1</v>
      </c>
      <c r="T133" s="159">
        <v>55</v>
      </c>
      <c r="U133" s="159">
        <v>22</v>
      </c>
      <c r="V133" s="159">
        <v>74.2</v>
      </c>
      <c r="W133" s="159"/>
      <c r="X133" s="159">
        <v>94</v>
      </c>
      <c r="Y133" s="164">
        <v>93.3</v>
      </c>
    </row>
    <row r="134" spans="1:25" x14ac:dyDescent="0.3">
      <c r="A134" s="163">
        <v>43206</v>
      </c>
      <c r="B134" s="159">
        <v>30</v>
      </c>
      <c r="C134" s="159">
        <v>2.5</v>
      </c>
      <c r="D134" s="159">
        <v>22</v>
      </c>
      <c r="E134" s="159">
        <v>20</v>
      </c>
      <c r="F134" s="159">
        <v>20</v>
      </c>
      <c r="G134" s="159">
        <v>18</v>
      </c>
      <c r="H134" s="159">
        <v>18</v>
      </c>
      <c r="I134" s="159">
        <v>-12</v>
      </c>
      <c r="J134" s="159">
        <v>-1</v>
      </c>
      <c r="K134" s="159">
        <v>1003</v>
      </c>
      <c r="L134" s="159">
        <v>1132</v>
      </c>
      <c r="M134" s="159">
        <v>4.2</v>
      </c>
      <c r="N134" s="159">
        <v>8.6999999999999993</v>
      </c>
      <c r="O134" s="159">
        <v>1.39</v>
      </c>
      <c r="P134" s="159">
        <v>0.94</v>
      </c>
      <c r="Q134" s="159">
        <v>94</v>
      </c>
      <c r="R134" s="159">
        <v>18.5</v>
      </c>
      <c r="S134" s="159">
        <v>1011.1</v>
      </c>
      <c r="T134" s="159">
        <v>55</v>
      </c>
      <c r="U134" s="159">
        <v>22</v>
      </c>
      <c r="V134" s="159">
        <v>73.900000000000006</v>
      </c>
      <c r="W134" s="159"/>
      <c r="X134" s="159">
        <v>94</v>
      </c>
      <c r="Y134" s="164">
        <v>93.3</v>
      </c>
    </row>
    <row r="135" spans="1:25" x14ac:dyDescent="0.3">
      <c r="A135" s="163">
        <v>43206</v>
      </c>
      <c r="B135" s="159">
        <v>30</v>
      </c>
      <c r="C135" s="159">
        <v>3</v>
      </c>
      <c r="D135" s="159">
        <v>22</v>
      </c>
      <c r="E135" s="159">
        <v>20</v>
      </c>
      <c r="F135" s="159">
        <v>20</v>
      </c>
      <c r="G135" s="159">
        <v>18</v>
      </c>
      <c r="H135" s="159">
        <v>18</v>
      </c>
      <c r="I135" s="159">
        <v>-17</v>
      </c>
      <c r="J135" s="159">
        <v>-1</v>
      </c>
      <c r="K135" s="159">
        <v>1241</v>
      </c>
      <c r="L135" s="159">
        <v>1366</v>
      </c>
      <c r="M135" s="159">
        <v>4.2</v>
      </c>
      <c r="N135" s="159">
        <v>8.6999999999999993</v>
      </c>
      <c r="O135" s="159">
        <v>2.08</v>
      </c>
      <c r="P135" s="159">
        <v>1.37</v>
      </c>
      <c r="Q135" s="159">
        <v>95</v>
      </c>
      <c r="R135" s="159">
        <v>18.3</v>
      </c>
      <c r="S135" s="159">
        <v>1011.1</v>
      </c>
      <c r="T135" s="159">
        <v>55</v>
      </c>
      <c r="U135" s="159">
        <v>22</v>
      </c>
      <c r="V135" s="159">
        <v>74.099999999999994</v>
      </c>
      <c r="W135" s="159"/>
      <c r="X135" s="159">
        <v>94</v>
      </c>
      <c r="Y135" s="164">
        <v>93.3</v>
      </c>
    </row>
    <row r="136" spans="1:25" x14ac:dyDescent="0.3">
      <c r="A136" s="163">
        <v>43206</v>
      </c>
      <c r="B136" s="159">
        <v>30</v>
      </c>
      <c r="C136" s="159">
        <v>3.5</v>
      </c>
      <c r="D136" s="159">
        <v>22</v>
      </c>
      <c r="E136" s="159">
        <v>19</v>
      </c>
      <c r="F136" s="159">
        <v>19</v>
      </c>
      <c r="G136" s="159">
        <v>19</v>
      </c>
      <c r="H136" s="159">
        <v>19</v>
      </c>
      <c r="I136" s="159">
        <v>-23</v>
      </c>
      <c r="J136" s="159">
        <v>-2</v>
      </c>
      <c r="K136" s="159">
        <v>1438</v>
      </c>
      <c r="L136" s="159">
        <v>1578</v>
      </c>
      <c r="M136" s="159">
        <v>4.2</v>
      </c>
      <c r="N136" s="159">
        <v>8.6999999999999993</v>
      </c>
      <c r="O136" s="159">
        <v>2.91</v>
      </c>
      <c r="P136" s="159">
        <v>1.81</v>
      </c>
      <c r="Q136" s="159">
        <v>95</v>
      </c>
      <c r="R136" s="159">
        <v>18</v>
      </c>
      <c r="S136" s="159">
        <v>1011.1</v>
      </c>
      <c r="T136" s="159">
        <v>55</v>
      </c>
      <c r="U136" s="159">
        <v>22</v>
      </c>
      <c r="V136" s="159">
        <v>73.400000000000006</v>
      </c>
      <c r="W136" s="159"/>
      <c r="X136" s="159">
        <v>94</v>
      </c>
      <c r="Y136" s="164">
        <v>93.3</v>
      </c>
    </row>
    <row r="137" spans="1:25" x14ac:dyDescent="0.3">
      <c r="A137" s="163">
        <v>43206</v>
      </c>
      <c r="B137" s="159">
        <v>30</v>
      </c>
      <c r="C137" s="159">
        <v>3.75</v>
      </c>
      <c r="D137" s="159">
        <v>22</v>
      </c>
      <c r="E137" s="159">
        <v>18</v>
      </c>
      <c r="F137" s="159">
        <v>18</v>
      </c>
      <c r="G137" s="159">
        <v>19</v>
      </c>
      <c r="H137" s="159">
        <v>19</v>
      </c>
      <c r="I137" s="159">
        <v>-26</v>
      </c>
      <c r="J137" s="159">
        <v>-2</v>
      </c>
      <c r="K137" s="159">
        <v>1543</v>
      </c>
      <c r="L137" s="159">
        <v>1694</v>
      </c>
      <c r="M137" s="159">
        <v>4.2</v>
      </c>
      <c r="N137" s="159">
        <v>8.6999999999999993</v>
      </c>
      <c r="O137" s="159">
        <v>3.49</v>
      </c>
      <c r="P137" s="159">
        <v>2.0499999999999998</v>
      </c>
      <c r="Q137" s="159">
        <v>95</v>
      </c>
      <c r="R137" s="159">
        <v>18</v>
      </c>
      <c r="S137" s="159">
        <v>1011.1</v>
      </c>
      <c r="T137" s="159">
        <v>55</v>
      </c>
      <c r="U137" s="159">
        <v>22</v>
      </c>
      <c r="V137" s="159">
        <v>73</v>
      </c>
      <c r="W137" s="159"/>
      <c r="X137" s="159">
        <v>94</v>
      </c>
      <c r="Y137" s="164">
        <v>93.3</v>
      </c>
    </row>
    <row r="138" spans="1:25" x14ac:dyDescent="0.3">
      <c r="A138" s="163">
        <v>43206</v>
      </c>
      <c r="B138" s="159">
        <v>30</v>
      </c>
      <c r="C138" s="159">
        <v>4</v>
      </c>
      <c r="D138" s="159">
        <v>22</v>
      </c>
      <c r="E138" s="159">
        <v>18</v>
      </c>
      <c r="F138" s="159">
        <v>18</v>
      </c>
      <c r="G138" s="159">
        <v>19</v>
      </c>
      <c r="H138" s="159">
        <v>19</v>
      </c>
      <c r="I138" s="159">
        <v>-30</v>
      </c>
      <c r="J138" s="159">
        <v>-2</v>
      </c>
      <c r="K138" s="159">
        <v>1668</v>
      </c>
      <c r="L138" s="159">
        <v>1823</v>
      </c>
      <c r="M138" s="159">
        <v>4.2</v>
      </c>
      <c r="N138" s="159">
        <v>8.6999999999999993</v>
      </c>
      <c r="O138" s="159">
        <v>4.21</v>
      </c>
      <c r="P138" s="159">
        <v>2.36</v>
      </c>
      <c r="Q138" s="159">
        <v>96</v>
      </c>
      <c r="R138" s="159">
        <v>18</v>
      </c>
      <c r="S138" s="159">
        <v>1011.1</v>
      </c>
      <c r="T138" s="159">
        <v>55</v>
      </c>
      <c r="U138" s="159">
        <v>22</v>
      </c>
      <c r="V138" s="159">
        <v>72.8</v>
      </c>
      <c r="W138" s="159"/>
      <c r="X138" s="159">
        <v>94</v>
      </c>
      <c r="Y138" s="164">
        <v>93.3</v>
      </c>
    </row>
    <row r="139" spans="1:25" x14ac:dyDescent="0.3">
      <c r="A139" s="163">
        <v>43206</v>
      </c>
      <c r="B139" s="159">
        <v>30</v>
      </c>
      <c r="C139" s="159">
        <v>4.3499999999999996</v>
      </c>
      <c r="D139" s="159">
        <v>22</v>
      </c>
      <c r="E139" s="159">
        <v>18</v>
      </c>
      <c r="F139" s="159">
        <v>18</v>
      </c>
      <c r="G139" s="159">
        <v>19</v>
      </c>
      <c r="H139" s="159">
        <v>19</v>
      </c>
      <c r="I139" s="159">
        <v>-38</v>
      </c>
      <c r="J139" s="159">
        <v>-3</v>
      </c>
      <c r="K139" s="159">
        <v>1828</v>
      </c>
      <c r="L139" s="159">
        <v>1997</v>
      </c>
      <c r="M139" s="159">
        <v>4.2</v>
      </c>
      <c r="N139" s="159">
        <v>8.6999999999999993</v>
      </c>
      <c r="O139" s="159">
        <v>6.68</v>
      </c>
      <c r="P139" s="159">
        <v>2.85</v>
      </c>
      <c r="Q139" s="159">
        <v>96</v>
      </c>
      <c r="R139" s="159">
        <v>18</v>
      </c>
      <c r="S139" s="159">
        <v>1011.1</v>
      </c>
      <c r="T139" s="159">
        <v>55</v>
      </c>
      <c r="U139" s="159">
        <v>22</v>
      </c>
      <c r="V139" s="159">
        <v>71.400000000000006</v>
      </c>
      <c r="W139" s="159"/>
      <c r="X139" s="159">
        <v>94</v>
      </c>
      <c r="Y139" s="164">
        <v>93.3</v>
      </c>
    </row>
    <row r="140" spans="1:25" x14ac:dyDescent="0.3">
      <c r="A140" s="163">
        <v>43206</v>
      </c>
      <c r="B140" s="159">
        <v>30</v>
      </c>
      <c r="C140" s="159">
        <v>4.5</v>
      </c>
      <c r="D140" s="159">
        <v>22</v>
      </c>
      <c r="E140" s="159">
        <v>18</v>
      </c>
      <c r="F140" s="159">
        <v>18</v>
      </c>
      <c r="G140" s="159">
        <v>19</v>
      </c>
      <c r="H140" s="159">
        <v>19</v>
      </c>
      <c r="I140" s="159">
        <v>-46</v>
      </c>
      <c r="J140" s="159">
        <v>-3</v>
      </c>
      <c r="K140" s="159">
        <v>1905</v>
      </c>
      <c r="L140" s="159">
        <v>2078</v>
      </c>
      <c r="M140" s="159">
        <v>4.2</v>
      </c>
      <c r="N140" s="159">
        <v>8.6999999999999993</v>
      </c>
      <c r="O140" s="159">
        <v>10.52</v>
      </c>
      <c r="P140" s="159">
        <v>3.08</v>
      </c>
      <c r="Q140" s="159">
        <v>96</v>
      </c>
      <c r="R140" s="159">
        <v>18</v>
      </c>
      <c r="S140" s="159">
        <v>1011.1</v>
      </c>
      <c r="T140" s="159">
        <v>55</v>
      </c>
      <c r="U140" s="159">
        <v>22</v>
      </c>
      <c r="V140" s="159">
        <v>67</v>
      </c>
      <c r="W140" s="159"/>
      <c r="X140" s="159">
        <v>94</v>
      </c>
      <c r="Y140" s="164">
        <v>93.3</v>
      </c>
    </row>
    <row r="141" spans="1:25" ht="15" thickBot="1" x14ac:dyDescent="0.35">
      <c r="A141" s="165">
        <v>43206</v>
      </c>
      <c r="B141" s="166">
        <v>30</v>
      </c>
      <c r="C141" s="166">
        <v>4.5</v>
      </c>
      <c r="D141" s="166">
        <v>22</v>
      </c>
      <c r="E141" s="166">
        <v>18</v>
      </c>
      <c r="F141" s="166">
        <v>18</v>
      </c>
      <c r="G141" s="166">
        <v>18</v>
      </c>
      <c r="H141" s="166">
        <v>18</v>
      </c>
      <c r="I141" s="166">
        <v>-51</v>
      </c>
      <c r="J141" s="166">
        <v>-4</v>
      </c>
      <c r="K141" s="166">
        <v>1958</v>
      </c>
      <c r="L141" s="166">
        <v>2128</v>
      </c>
      <c r="M141" s="166">
        <v>4.2</v>
      </c>
      <c r="N141" s="166">
        <v>8.6999999999999993</v>
      </c>
      <c r="O141" s="166">
        <v>15.34</v>
      </c>
      <c r="P141" s="166">
        <v>3.24</v>
      </c>
      <c r="Q141" s="166">
        <v>96</v>
      </c>
      <c r="R141" s="166">
        <v>18</v>
      </c>
      <c r="S141" s="166">
        <v>1011.1</v>
      </c>
      <c r="T141" s="166">
        <v>55</v>
      </c>
      <c r="U141" s="166">
        <v>22</v>
      </c>
      <c r="V141" s="166">
        <v>61.4</v>
      </c>
      <c r="W141" s="166"/>
      <c r="X141" s="166">
        <v>94</v>
      </c>
      <c r="Y141" s="167">
        <v>93.3</v>
      </c>
    </row>
    <row r="142" spans="1:25" x14ac:dyDescent="0.3">
      <c r="A142" s="158"/>
      <c r="B142" s="158"/>
      <c r="C142" s="158"/>
      <c r="D142" s="158"/>
      <c r="E142" s="158"/>
      <c r="F142" s="158"/>
      <c r="G142" s="158"/>
      <c r="H142" s="158"/>
      <c r="I142" s="158"/>
      <c r="J142" s="158"/>
      <c r="K142" s="158"/>
      <c r="L142" s="158"/>
      <c r="M142" s="158"/>
      <c r="N142" s="158"/>
      <c r="O142" s="158"/>
      <c r="P142" s="158"/>
      <c r="Q142" s="158"/>
      <c r="R142" s="158"/>
      <c r="S142" s="158"/>
      <c r="T142" s="158"/>
      <c r="U142" s="158"/>
      <c r="V142" s="158"/>
      <c r="W142" s="158"/>
      <c r="X142" s="158"/>
      <c r="Y142" s="158"/>
    </row>
    <row r="143" spans="1:25" ht="15" thickBot="1" x14ac:dyDescent="0.35">
      <c r="A143" s="158"/>
      <c r="B143" s="158"/>
      <c r="C143" s="158"/>
      <c r="D143" s="158"/>
      <c r="E143" s="158"/>
      <c r="F143" s="158"/>
      <c r="G143" s="158"/>
      <c r="H143" s="158"/>
      <c r="I143" s="158"/>
      <c r="J143" s="158"/>
      <c r="K143" s="158"/>
      <c r="L143" s="158"/>
      <c r="M143" s="158"/>
      <c r="N143" s="158"/>
      <c r="O143" s="158"/>
      <c r="P143" s="158"/>
      <c r="Q143" s="158"/>
      <c r="R143" s="158"/>
      <c r="S143" s="158"/>
      <c r="T143" s="158"/>
      <c r="U143" s="158"/>
      <c r="V143" s="158"/>
      <c r="W143" s="158"/>
      <c r="X143" s="158"/>
      <c r="Y143" s="158"/>
    </row>
    <row r="144" spans="1:25" ht="15" thickBot="1" x14ac:dyDescent="0.35">
      <c r="A144" s="160">
        <v>43208</v>
      </c>
      <c r="B144" s="161">
        <v>10</v>
      </c>
      <c r="C144" s="161">
        <v>0.5</v>
      </c>
      <c r="D144" s="161">
        <v>23</v>
      </c>
      <c r="E144" s="161">
        <v>21</v>
      </c>
      <c r="F144" s="161">
        <v>21</v>
      </c>
      <c r="G144" s="161">
        <v>19</v>
      </c>
      <c r="H144" s="161">
        <v>19</v>
      </c>
      <c r="I144" s="161">
        <v>-3</v>
      </c>
      <c r="J144" s="161">
        <v>-1</v>
      </c>
      <c r="K144" s="161"/>
      <c r="L144" s="161">
        <v>231</v>
      </c>
      <c r="M144" s="161">
        <v>1.4</v>
      </c>
      <c r="N144" s="161">
        <v>8.6</v>
      </c>
      <c r="O144" s="161">
        <v>0.04</v>
      </c>
      <c r="P144" s="161">
        <v>0.12</v>
      </c>
      <c r="Q144" s="161">
        <v>88</v>
      </c>
      <c r="R144" s="161">
        <v>20</v>
      </c>
      <c r="S144" s="161">
        <v>1028.7</v>
      </c>
      <c r="T144" s="161">
        <v>35</v>
      </c>
      <c r="U144" s="161">
        <v>22.4</v>
      </c>
      <c r="V144" s="161">
        <v>84.5</v>
      </c>
      <c r="W144" s="161"/>
      <c r="X144" s="161">
        <v>94.6</v>
      </c>
      <c r="Y144" s="162">
        <v>93.7</v>
      </c>
    </row>
    <row r="145" spans="1:25" ht="15" thickBot="1" x14ac:dyDescent="0.35">
      <c r="A145" s="163">
        <v>43208</v>
      </c>
      <c r="B145" s="159">
        <v>10</v>
      </c>
      <c r="C145" s="159">
        <v>1</v>
      </c>
      <c r="D145" s="159">
        <v>23</v>
      </c>
      <c r="E145" s="159">
        <v>21</v>
      </c>
      <c r="F145" s="159">
        <v>21</v>
      </c>
      <c r="G145" s="159">
        <v>19</v>
      </c>
      <c r="H145" s="159">
        <v>19</v>
      </c>
      <c r="I145" s="159">
        <v>-4</v>
      </c>
      <c r="J145" s="159">
        <v>-1</v>
      </c>
      <c r="K145" s="159">
        <v>417</v>
      </c>
      <c r="L145" s="159">
        <v>455</v>
      </c>
      <c r="M145" s="159">
        <v>1.4</v>
      </c>
      <c r="N145" s="159">
        <v>8.6</v>
      </c>
      <c r="O145" s="159">
        <v>0.18</v>
      </c>
      <c r="P145" s="159">
        <v>0.23</v>
      </c>
      <c r="Q145" s="159">
        <v>89</v>
      </c>
      <c r="R145" s="159">
        <v>19.600000000000001</v>
      </c>
      <c r="S145" s="159">
        <v>1028.7</v>
      </c>
      <c r="T145" s="159">
        <v>35</v>
      </c>
      <c r="U145" s="159">
        <v>22.4</v>
      </c>
      <c r="V145" s="159">
        <v>84.8</v>
      </c>
      <c r="W145" s="159"/>
      <c r="X145" s="161">
        <v>94.6</v>
      </c>
      <c r="Y145" s="164">
        <v>93.7</v>
      </c>
    </row>
    <row r="146" spans="1:25" ht="15" thickBot="1" x14ac:dyDescent="0.35">
      <c r="A146" s="163">
        <v>43208</v>
      </c>
      <c r="B146" s="159">
        <v>10</v>
      </c>
      <c r="C146" s="159">
        <v>2</v>
      </c>
      <c r="D146" s="159">
        <v>23</v>
      </c>
      <c r="E146" s="159">
        <v>21</v>
      </c>
      <c r="F146" s="159">
        <v>21</v>
      </c>
      <c r="G146" s="159">
        <v>19</v>
      </c>
      <c r="H146" s="159">
        <v>19</v>
      </c>
      <c r="I146" s="159">
        <v>-8</v>
      </c>
      <c r="J146" s="159">
        <v>-1</v>
      </c>
      <c r="K146" s="159">
        <v>825</v>
      </c>
      <c r="L146" s="159">
        <v>913</v>
      </c>
      <c r="M146" s="159">
        <v>1.4</v>
      </c>
      <c r="N146" s="159">
        <v>8.6</v>
      </c>
      <c r="O146" s="159">
        <v>0.8</v>
      </c>
      <c r="P146" s="159">
        <v>0.67</v>
      </c>
      <c r="Q146" s="159">
        <v>91</v>
      </c>
      <c r="R146" s="159">
        <v>19</v>
      </c>
      <c r="S146" s="159">
        <v>1028.7</v>
      </c>
      <c r="T146" s="159">
        <v>35</v>
      </c>
      <c r="U146" s="159">
        <v>22.4</v>
      </c>
      <c r="V146" s="159">
        <v>85.3</v>
      </c>
      <c r="W146" s="159"/>
      <c r="X146" s="161">
        <v>94.6</v>
      </c>
      <c r="Y146" s="164">
        <v>93.7</v>
      </c>
    </row>
    <row r="147" spans="1:25" ht="15" thickBot="1" x14ac:dyDescent="0.35">
      <c r="A147" s="163">
        <v>43208</v>
      </c>
      <c r="B147" s="159">
        <v>10</v>
      </c>
      <c r="C147" s="159">
        <v>3</v>
      </c>
      <c r="D147" s="159">
        <v>23</v>
      </c>
      <c r="E147" s="159">
        <v>20</v>
      </c>
      <c r="F147" s="159">
        <v>20</v>
      </c>
      <c r="G147" s="159">
        <v>19</v>
      </c>
      <c r="H147" s="159">
        <v>19</v>
      </c>
      <c r="I147" s="159">
        <v>-13</v>
      </c>
      <c r="J147" s="159">
        <v>-1</v>
      </c>
      <c r="K147" s="159">
        <v>1233</v>
      </c>
      <c r="L147" s="159">
        <v>1356</v>
      </c>
      <c r="M147" s="159">
        <v>1.4</v>
      </c>
      <c r="N147" s="159">
        <v>8.6</v>
      </c>
      <c r="O147" s="159">
        <v>1.8</v>
      </c>
      <c r="P147" s="159">
        <v>1.36</v>
      </c>
      <c r="Q147" s="159">
        <v>94</v>
      </c>
      <c r="R147" s="159">
        <v>18</v>
      </c>
      <c r="S147" s="159">
        <v>1028.7</v>
      </c>
      <c r="T147" s="159">
        <v>35</v>
      </c>
      <c r="U147" s="159">
        <v>22.4</v>
      </c>
      <c r="V147" s="159">
        <v>85.6</v>
      </c>
      <c r="W147" s="159"/>
      <c r="X147" s="161">
        <v>94.6</v>
      </c>
      <c r="Y147" s="164">
        <v>93.7</v>
      </c>
    </row>
    <row r="148" spans="1:25" ht="15" thickBot="1" x14ac:dyDescent="0.35">
      <c r="A148" s="163">
        <v>43208</v>
      </c>
      <c r="B148" s="159">
        <v>10</v>
      </c>
      <c r="C148" s="159">
        <v>4</v>
      </c>
      <c r="D148" s="159">
        <v>23</v>
      </c>
      <c r="E148" s="159">
        <v>19</v>
      </c>
      <c r="F148" s="159">
        <v>19</v>
      </c>
      <c r="G148" s="159">
        <v>18</v>
      </c>
      <c r="H148" s="159">
        <v>18</v>
      </c>
      <c r="I148" s="159">
        <v>-29</v>
      </c>
      <c r="J148" s="159">
        <v>-2</v>
      </c>
      <c r="K148" s="159">
        <v>1677</v>
      </c>
      <c r="L148" s="159">
        <v>1814</v>
      </c>
      <c r="M148" s="159">
        <v>1.4</v>
      </c>
      <c r="N148" s="159">
        <v>8.6</v>
      </c>
      <c r="O148" s="159">
        <v>3.4</v>
      </c>
      <c r="P148" s="159">
        <v>2.42</v>
      </c>
      <c r="Q148" s="159">
        <v>94</v>
      </c>
      <c r="R148" s="159">
        <v>18</v>
      </c>
      <c r="S148" s="159">
        <v>1028.7</v>
      </c>
      <c r="T148" s="159">
        <v>35</v>
      </c>
      <c r="U148" s="159">
        <v>22.4</v>
      </c>
      <c r="V148" s="159">
        <v>85.9</v>
      </c>
      <c r="W148" s="159"/>
      <c r="X148" s="161">
        <v>94.6</v>
      </c>
      <c r="Y148" s="164">
        <v>93.7</v>
      </c>
    </row>
    <row r="149" spans="1:25" ht="15" thickBot="1" x14ac:dyDescent="0.35">
      <c r="A149" s="163">
        <v>43208</v>
      </c>
      <c r="B149" s="159">
        <v>10</v>
      </c>
      <c r="C149" s="159">
        <v>4.5</v>
      </c>
      <c r="D149" s="159">
        <v>23</v>
      </c>
      <c r="E149" s="159">
        <v>19</v>
      </c>
      <c r="F149" s="159">
        <v>19</v>
      </c>
      <c r="G149" s="159">
        <v>18</v>
      </c>
      <c r="H149" s="159">
        <v>18</v>
      </c>
      <c r="I149" s="159">
        <v>-37</v>
      </c>
      <c r="J149" s="159">
        <v>-3</v>
      </c>
      <c r="K149" s="159">
        <v>1887</v>
      </c>
      <c r="L149" s="159">
        <v>2024</v>
      </c>
      <c r="M149" s="159">
        <v>1.4</v>
      </c>
      <c r="N149" s="159">
        <v>8.6</v>
      </c>
      <c r="O149" s="159">
        <v>4.5599999999999996</v>
      </c>
      <c r="P149" s="159">
        <v>3.01</v>
      </c>
      <c r="Q149" s="159">
        <v>94.5</v>
      </c>
      <c r="R149" s="159">
        <v>17.7</v>
      </c>
      <c r="S149" s="159">
        <v>1028.7</v>
      </c>
      <c r="T149" s="159">
        <v>35</v>
      </c>
      <c r="U149" s="159">
        <v>22.4</v>
      </c>
      <c r="V149" s="159">
        <v>83.9</v>
      </c>
      <c r="W149" s="159"/>
      <c r="X149" s="161">
        <v>94.6</v>
      </c>
      <c r="Y149" s="164">
        <v>93.7</v>
      </c>
    </row>
    <row r="150" spans="1:25" ht="15" thickBot="1" x14ac:dyDescent="0.35">
      <c r="A150" s="165">
        <v>43208</v>
      </c>
      <c r="B150" s="166">
        <v>10</v>
      </c>
      <c r="C150" s="166">
        <v>4.75</v>
      </c>
      <c r="D150" s="166">
        <v>23</v>
      </c>
      <c r="E150" s="166">
        <v>19</v>
      </c>
      <c r="F150" s="166">
        <v>19</v>
      </c>
      <c r="G150" s="166">
        <v>18</v>
      </c>
      <c r="H150" s="166">
        <v>18</v>
      </c>
      <c r="I150" s="166">
        <v>-45</v>
      </c>
      <c r="J150" s="166">
        <v>-5</v>
      </c>
      <c r="K150" s="166">
        <v>2014</v>
      </c>
      <c r="L150" s="166">
        <v>2158</v>
      </c>
      <c r="M150" s="166">
        <v>1.4</v>
      </c>
      <c r="N150" s="166">
        <v>8.6</v>
      </c>
      <c r="O150" s="166">
        <v>5.54</v>
      </c>
      <c r="P150" s="166">
        <v>3.47</v>
      </c>
      <c r="Q150" s="166">
        <v>94.5</v>
      </c>
      <c r="R150" s="166">
        <v>17.7</v>
      </c>
      <c r="S150" s="166">
        <v>1028.7</v>
      </c>
      <c r="T150" s="166">
        <v>35</v>
      </c>
      <c r="U150" s="166">
        <v>22.4</v>
      </c>
      <c r="V150" s="166">
        <v>82.6</v>
      </c>
      <c r="W150" s="166"/>
      <c r="X150" s="161">
        <v>94.6</v>
      </c>
      <c r="Y150" s="167">
        <v>93.7</v>
      </c>
    </row>
    <row r="151" spans="1:25" x14ac:dyDescent="0.3">
      <c r="A151" s="158"/>
      <c r="B151" s="158"/>
      <c r="C151" s="158"/>
      <c r="D151" s="172"/>
      <c r="E151" s="158"/>
      <c r="F151" s="158"/>
      <c r="G151" s="158"/>
      <c r="H151" s="158"/>
      <c r="I151" s="158"/>
      <c r="J151" s="158"/>
      <c r="K151" s="158"/>
      <c r="M151" s="158"/>
      <c r="N151" s="172"/>
      <c r="O151" s="158"/>
      <c r="P151" s="158"/>
      <c r="Q151" s="158"/>
      <c r="R151" s="158"/>
      <c r="S151" s="158"/>
      <c r="T151" s="158"/>
      <c r="U151" s="158"/>
      <c r="V151" s="158"/>
      <c r="W151" s="158"/>
      <c r="X151" s="172"/>
      <c r="Y151" s="172"/>
    </row>
    <row r="152" spans="1:25" ht="15" thickBot="1" x14ac:dyDescent="0.35">
      <c r="A152" s="158"/>
      <c r="B152" s="158"/>
      <c r="C152" s="158"/>
      <c r="D152" s="172"/>
      <c r="E152" s="158"/>
      <c r="F152" s="158"/>
      <c r="G152" s="158"/>
      <c r="H152" s="158"/>
      <c r="I152" s="158"/>
      <c r="J152" s="158"/>
      <c r="K152" s="158"/>
      <c r="M152" s="158"/>
      <c r="N152" s="172"/>
      <c r="O152" s="158"/>
      <c r="P152" s="158"/>
      <c r="R152" s="158"/>
      <c r="S152" s="158"/>
      <c r="T152" s="158"/>
      <c r="U152" s="158"/>
      <c r="V152" s="158"/>
      <c r="W152" s="158"/>
      <c r="X152" s="158"/>
      <c r="Y152" s="158"/>
    </row>
    <row r="153" spans="1:25" x14ac:dyDescent="0.3">
      <c r="A153" s="160">
        <v>43208</v>
      </c>
      <c r="B153" s="161">
        <v>12</v>
      </c>
      <c r="C153" s="161">
        <v>0.5</v>
      </c>
      <c r="D153" s="161">
        <v>23</v>
      </c>
      <c r="E153" s="161">
        <v>19</v>
      </c>
      <c r="F153" s="161">
        <v>19</v>
      </c>
      <c r="G153" s="161">
        <v>18</v>
      </c>
      <c r="H153" s="161">
        <v>18</v>
      </c>
      <c r="I153" s="161">
        <v>-4</v>
      </c>
      <c r="J153" s="161">
        <v>-1</v>
      </c>
      <c r="K153" s="173"/>
      <c r="L153" s="173">
        <v>229</v>
      </c>
      <c r="M153" s="161">
        <v>1.7</v>
      </c>
      <c r="N153" s="161">
        <v>8.6</v>
      </c>
      <c r="O153" s="161">
        <v>0.04</v>
      </c>
      <c r="P153" s="161">
        <v>0.13</v>
      </c>
      <c r="Q153" s="161">
        <v>95</v>
      </c>
      <c r="R153" s="161">
        <v>17.5</v>
      </c>
      <c r="S153" s="161">
        <v>1028.7</v>
      </c>
      <c r="T153" s="161">
        <v>35</v>
      </c>
      <c r="U153" s="161">
        <v>22.4</v>
      </c>
      <c r="V153" s="161">
        <v>81.8</v>
      </c>
      <c r="W153" s="173"/>
      <c r="X153" s="161">
        <v>93.7</v>
      </c>
      <c r="Y153" s="162">
        <v>93.2</v>
      </c>
    </row>
    <row r="154" spans="1:25" x14ac:dyDescent="0.3">
      <c r="A154" s="163">
        <v>43208</v>
      </c>
      <c r="B154" s="159">
        <v>12</v>
      </c>
      <c r="C154" s="159">
        <v>1</v>
      </c>
      <c r="D154" s="159">
        <v>23</v>
      </c>
      <c r="E154" s="159">
        <v>19</v>
      </c>
      <c r="F154" s="159">
        <v>19</v>
      </c>
      <c r="G154" s="159">
        <v>18</v>
      </c>
      <c r="H154" s="159">
        <v>18</v>
      </c>
      <c r="I154" s="159">
        <v>-5</v>
      </c>
      <c r="J154" s="159">
        <v>-1</v>
      </c>
      <c r="K154" s="159">
        <v>408</v>
      </c>
      <c r="L154" s="159">
        <v>455</v>
      </c>
      <c r="M154" s="159">
        <v>1.7</v>
      </c>
      <c r="N154" s="159">
        <v>8.6</v>
      </c>
      <c r="O154" s="159">
        <v>0.19</v>
      </c>
      <c r="P154" s="159">
        <v>0.23</v>
      </c>
      <c r="Q154" s="159">
        <v>94</v>
      </c>
      <c r="R154" s="159">
        <v>17.7</v>
      </c>
      <c r="S154" s="159">
        <v>1028.7</v>
      </c>
      <c r="T154" s="159">
        <v>35</v>
      </c>
      <c r="U154" s="159">
        <v>22.4</v>
      </c>
      <c r="V154" s="159">
        <v>81.8</v>
      </c>
      <c r="W154" s="125"/>
      <c r="X154" s="159">
        <v>93.7</v>
      </c>
      <c r="Y154" s="164">
        <v>93.2</v>
      </c>
    </row>
    <row r="155" spans="1:25" x14ac:dyDescent="0.3">
      <c r="A155" s="163">
        <v>43208</v>
      </c>
      <c r="B155" s="159">
        <v>12</v>
      </c>
      <c r="C155" s="159">
        <v>2</v>
      </c>
      <c r="D155" s="159">
        <v>23</v>
      </c>
      <c r="E155" s="159">
        <v>19</v>
      </c>
      <c r="F155" s="159">
        <v>19</v>
      </c>
      <c r="G155" s="159">
        <v>18</v>
      </c>
      <c r="H155" s="159">
        <v>18</v>
      </c>
      <c r="I155" s="159">
        <v>-8</v>
      </c>
      <c r="J155" s="159">
        <v>-1</v>
      </c>
      <c r="K155" s="159">
        <v>818</v>
      </c>
      <c r="L155" s="159">
        <v>917</v>
      </c>
      <c r="M155" s="159">
        <v>1.7</v>
      </c>
      <c r="N155" s="159">
        <v>8.6</v>
      </c>
      <c r="O155" s="159">
        <v>0.82</v>
      </c>
      <c r="P155" s="159">
        <v>0.68</v>
      </c>
      <c r="Q155" s="159">
        <v>94</v>
      </c>
      <c r="R155" s="159">
        <v>17.5</v>
      </c>
      <c r="S155" s="159">
        <v>1028.7</v>
      </c>
      <c r="T155" s="159">
        <v>35</v>
      </c>
      <c r="U155" s="159">
        <v>22.4</v>
      </c>
      <c r="V155" s="159">
        <v>81.900000000000006</v>
      </c>
      <c r="W155" s="125"/>
      <c r="X155" s="159">
        <v>93.7</v>
      </c>
      <c r="Y155" s="164">
        <v>93.2</v>
      </c>
    </row>
    <row r="156" spans="1:25" x14ac:dyDescent="0.3">
      <c r="A156" s="163">
        <v>43208</v>
      </c>
      <c r="B156" s="159">
        <v>12</v>
      </c>
      <c r="C156" s="159">
        <v>3</v>
      </c>
      <c r="D156" s="159">
        <v>23</v>
      </c>
      <c r="E156" s="159">
        <v>19</v>
      </c>
      <c r="F156" s="159">
        <v>19</v>
      </c>
      <c r="G156" s="159">
        <v>17</v>
      </c>
      <c r="H156" s="159">
        <v>17</v>
      </c>
      <c r="I156" s="159">
        <v>-16</v>
      </c>
      <c r="J156" s="159">
        <v>-1</v>
      </c>
      <c r="K156" s="159">
        <v>234</v>
      </c>
      <c r="L156" s="159">
        <v>1356</v>
      </c>
      <c r="M156" s="159">
        <v>1.7</v>
      </c>
      <c r="N156" s="159">
        <v>8.6</v>
      </c>
      <c r="O156" s="159">
        <v>1.81</v>
      </c>
      <c r="P156" s="159">
        <v>1.35</v>
      </c>
      <c r="Q156" s="159">
        <v>95</v>
      </c>
      <c r="R156" s="159">
        <v>17</v>
      </c>
      <c r="S156" s="159">
        <v>1028.7</v>
      </c>
      <c r="T156" s="159">
        <v>35</v>
      </c>
      <c r="U156" s="159">
        <v>22.4</v>
      </c>
      <c r="V156" s="159">
        <v>82</v>
      </c>
      <c r="W156" s="125"/>
      <c r="X156" s="159">
        <v>93.7</v>
      </c>
      <c r="Y156" s="164">
        <v>93.2</v>
      </c>
    </row>
    <row r="157" spans="1:25" x14ac:dyDescent="0.3">
      <c r="A157" s="163">
        <v>43208</v>
      </c>
      <c r="B157" s="159">
        <v>12</v>
      </c>
      <c r="C157" s="159">
        <v>4</v>
      </c>
      <c r="D157" s="159">
        <v>23</v>
      </c>
      <c r="E157" s="159">
        <v>19</v>
      </c>
      <c r="F157" s="159">
        <v>19</v>
      </c>
      <c r="G157" s="159">
        <v>17</v>
      </c>
      <c r="H157" s="159">
        <v>17</v>
      </c>
      <c r="I157" s="159">
        <v>-30</v>
      </c>
      <c r="J157" s="159">
        <v>-3</v>
      </c>
      <c r="K157" s="159">
        <v>1689</v>
      </c>
      <c r="L157" s="159">
        <v>1826</v>
      </c>
      <c r="M157" s="159">
        <v>1.7</v>
      </c>
      <c r="N157" s="159">
        <v>8.6</v>
      </c>
      <c r="O157" s="159">
        <v>3.54</v>
      </c>
      <c r="P157" s="159">
        <v>2.4500000000000002</v>
      </c>
      <c r="Q157" s="159">
        <v>95</v>
      </c>
      <c r="R157" s="159">
        <v>17</v>
      </c>
      <c r="S157" s="159">
        <v>1028.7</v>
      </c>
      <c r="T157" s="159">
        <v>35</v>
      </c>
      <c r="U157" s="159">
        <v>22.4</v>
      </c>
      <c r="V157" s="159">
        <v>82</v>
      </c>
      <c r="W157" s="125"/>
      <c r="X157" s="159">
        <v>93.7</v>
      </c>
      <c r="Y157" s="164">
        <v>93.2</v>
      </c>
    </row>
    <row r="158" spans="1:25" x14ac:dyDescent="0.3">
      <c r="A158" s="163">
        <v>43208</v>
      </c>
      <c r="B158" s="159">
        <v>12</v>
      </c>
      <c r="C158" s="159">
        <v>4.5</v>
      </c>
      <c r="D158" s="159">
        <v>23</v>
      </c>
      <c r="E158" s="159">
        <v>18</v>
      </c>
      <c r="F158" s="159">
        <v>18</v>
      </c>
      <c r="G158" s="159">
        <v>17</v>
      </c>
      <c r="H158" s="159">
        <v>17</v>
      </c>
      <c r="I158" s="159">
        <v>-38</v>
      </c>
      <c r="J158" s="159">
        <v>-3</v>
      </c>
      <c r="K158" s="159">
        <v>1894</v>
      </c>
      <c r="L158" s="159">
        <v>2049</v>
      </c>
      <c r="M158" s="159">
        <v>1.7</v>
      </c>
      <c r="N158" s="159">
        <v>8.6</v>
      </c>
      <c r="O158" s="159">
        <v>4.7300000000000004</v>
      </c>
      <c r="P158" s="159">
        <v>3.07</v>
      </c>
      <c r="Q158" s="159">
        <v>95</v>
      </c>
      <c r="R158" s="159">
        <v>16.600000000000001</v>
      </c>
      <c r="S158" s="159">
        <v>1028.7</v>
      </c>
      <c r="T158" s="159">
        <v>35</v>
      </c>
      <c r="U158" s="159">
        <v>22.4</v>
      </c>
      <c r="V158" s="159">
        <v>81.400000000000006</v>
      </c>
      <c r="W158" s="125"/>
      <c r="X158" s="159">
        <v>93.7</v>
      </c>
      <c r="Y158" s="164">
        <v>93.2</v>
      </c>
    </row>
    <row r="159" spans="1:25" ht="15" thickBot="1" x14ac:dyDescent="0.35">
      <c r="A159" s="165">
        <v>43208</v>
      </c>
      <c r="B159" s="166">
        <v>12</v>
      </c>
      <c r="C159" s="166">
        <v>4.75</v>
      </c>
      <c r="D159" s="166">
        <v>23</v>
      </c>
      <c r="E159" s="166">
        <v>18</v>
      </c>
      <c r="F159" s="166">
        <v>18</v>
      </c>
      <c r="G159" s="166">
        <v>17</v>
      </c>
      <c r="H159" s="166">
        <v>17</v>
      </c>
      <c r="I159" s="166">
        <v>-44</v>
      </c>
      <c r="J159" s="166">
        <v>-5</v>
      </c>
      <c r="K159" s="166">
        <v>1991</v>
      </c>
      <c r="L159" s="166">
        <v>2155</v>
      </c>
      <c r="M159" s="166">
        <v>1.7</v>
      </c>
      <c r="N159" s="166">
        <v>8.6</v>
      </c>
      <c r="O159" s="166">
        <v>5.61</v>
      </c>
      <c r="P159" s="166">
        <v>3.4</v>
      </c>
      <c r="Q159" s="166">
        <v>95</v>
      </c>
      <c r="R159" s="166">
        <v>16.55</v>
      </c>
      <c r="S159" s="166">
        <v>1028.7</v>
      </c>
      <c r="T159" s="166">
        <v>35</v>
      </c>
      <c r="U159" s="166">
        <v>22.4</v>
      </c>
      <c r="V159" s="166">
        <v>80.5</v>
      </c>
      <c r="W159" s="2"/>
      <c r="X159" s="166">
        <v>93.7</v>
      </c>
      <c r="Y159" s="167">
        <v>93.2</v>
      </c>
    </row>
    <row r="160" spans="1:25" x14ac:dyDescent="0.3">
      <c r="D160" s="172"/>
      <c r="N160" s="172"/>
    </row>
    <row r="161" spans="1:25" ht="15" thickBot="1" x14ac:dyDescent="0.35">
      <c r="D161" s="172"/>
      <c r="N161" s="172"/>
    </row>
    <row r="162" spans="1:25" x14ac:dyDescent="0.3">
      <c r="A162" s="160">
        <v>43208</v>
      </c>
      <c r="B162" s="173">
        <v>24</v>
      </c>
      <c r="C162" s="173">
        <v>0.5</v>
      </c>
      <c r="D162" s="161">
        <v>23</v>
      </c>
      <c r="E162" s="161">
        <v>18</v>
      </c>
      <c r="F162" s="161">
        <v>18</v>
      </c>
      <c r="G162" s="161">
        <v>17</v>
      </c>
      <c r="H162" s="161">
        <v>17</v>
      </c>
      <c r="I162" s="161">
        <v>-4</v>
      </c>
      <c r="J162" s="161">
        <v>-1</v>
      </c>
      <c r="K162" s="173"/>
      <c r="L162" s="173">
        <v>229</v>
      </c>
      <c r="M162" s="173">
        <v>3.4</v>
      </c>
      <c r="N162" s="161">
        <v>8.6</v>
      </c>
      <c r="O162" s="161">
        <v>0.05</v>
      </c>
      <c r="P162" s="161">
        <v>0.12</v>
      </c>
      <c r="Q162" s="161">
        <v>95</v>
      </c>
      <c r="R162" s="161">
        <v>16.5</v>
      </c>
      <c r="S162" s="161">
        <v>1028.7</v>
      </c>
      <c r="T162" s="161">
        <v>35</v>
      </c>
      <c r="U162" s="161">
        <v>22.4</v>
      </c>
      <c r="V162" s="161">
        <v>66.5</v>
      </c>
      <c r="W162" s="173"/>
      <c r="X162" s="173">
        <v>93.2</v>
      </c>
      <c r="Y162" s="174">
        <v>92.8</v>
      </c>
    </row>
    <row r="163" spans="1:25" x14ac:dyDescent="0.3">
      <c r="A163" s="163">
        <v>43208</v>
      </c>
      <c r="B163" s="125">
        <v>24</v>
      </c>
      <c r="C163" s="125">
        <v>1</v>
      </c>
      <c r="D163" s="159">
        <v>23</v>
      </c>
      <c r="E163" s="159">
        <v>18</v>
      </c>
      <c r="F163" s="159">
        <v>18</v>
      </c>
      <c r="G163" s="159">
        <v>17</v>
      </c>
      <c r="H163" s="159">
        <v>17</v>
      </c>
      <c r="I163" s="159">
        <v>-4</v>
      </c>
      <c r="J163" s="159">
        <v>-1</v>
      </c>
      <c r="K163" s="159">
        <v>394</v>
      </c>
      <c r="L163" s="159">
        <v>455</v>
      </c>
      <c r="M163" s="125">
        <v>3.4</v>
      </c>
      <c r="N163" s="159">
        <v>8.6</v>
      </c>
      <c r="O163" s="159">
        <v>0.21</v>
      </c>
      <c r="P163" s="159">
        <v>0.23</v>
      </c>
      <c r="Q163" s="159">
        <v>94</v>
      </c>
      <c r="R163" s="159">
        <v>16.7</v>
      </c>
      <c r="S163" s="159">
        <v>1028.7</v>
      </c>
      <c r="T163" s="159">
        <v>35</v>
      </c>
      <c r="U163" s="159">
        <v>22.4</v>
      </c>
      <c r="V163" s="159">
        <v>66.400000000000006</v>
      </c>
      <c r="W163" s="125"/>
      <c r="X163" s="125">
        <v>93.2</v>
      </c>
      <c r="Y163" s="127">
        <v>92.8</v>
      </c>
    </row>
    <row r="164" spans="1:25" x14ac:dyDescent="0.3">
      <c r="A164" s="163">
        <v>43208</v>
      </c>
      <c r="B164" s="125">
        <v>24</v>
      </c>
      <c r="C164" s="125">
        <v>2</v>
      </c>
      <c r="D164" s="159">
        <v>23</v>
      </c>
      <c r="E164" s="159">
        <v>18</v>
      </c>
      <c r="F164" s="159">
        <v>18</v>
      </c>
      <c r="G164" s="159">
        <v>17</v>
      </c>
      <c r="H164" s="159">
        <v>17</v>
      </c>
      <c r="I164" s="159">
        <v>-8</v>
      </c>
      <c r="J164" s="159">
        <v>-1</v>
      </c>
      <c r="K164" s="159">
        <v>862</v>
      </c>
      <c r="L164" s="159">
        <v>911</v>
      </c>
      <c r="M164" s="125">
        <v>3.4</v>
      </c>
      <c r="N164" s="159">
        <v>8.6</v>
      </c>
      <c r="O164" s="159">
        <v>0.91</v>
      </c>
      <c r="P164" s="159">
        <v>0.65</v>
      </c>
      <c r="Q164" s="159">
        <v>94</v>
      </c>
      <c r="R164" s="159">
        <v>16.5</v>
      </c>
      <c r="S164" s="159">
        <v>1028.7</v>
      </c>
      <c r="T164" s="159">
        <v>35</v>
      </c>
      <c r="U164" s="159">
        <v>22.4</v>
      </c>
      <c r="V164" s="159">
        <v>66.400000000000006</v>
      </c>
      <c r="W164" s="125"/>
      <c r="X164" s="125">
        <v>93.2</v>
      </c>
      <c r="Y164" s="127">
        <v>92.8</v>
      </c>
    </row>
    <row r="165" spans="1:25" x14ac:dyDescent="0.3">
      <c r="A165" s="163">
        <v>43208</v>
      </c>
      <c r="B165" s="125">
        <v>24</v>
      </c>
      <c r="C165" s="125">
        <v>3</v>
      </c>
      <c r="D165" s="159">
        <v>23</v>
      </c>
      <c r="E165" s="159">
        <v>18</v>
      </c>
      <c r="F165" s="159">
        <v>18</v>
      </c>
      <c r="G165" s="159">
        <v>17</v>
      </c>
      <c r="H165" s="159">
        <v>17</v>
      </c>
      <c r="I165" s="159">
        <v>-16</v>
      </c>
      <c r="J165" s="159">
        <v>-1</v>
      </c>
      <c r="K165" s="159">
        <v>1238</v>
      </c>
      <c r="L165" s="159">
        <v>1356</v>
      </c>
      <c r="M165" s="125">
        <v>3.4</v>
      </c>
      <c r="N165" s="159">
        <v>8.6</v>
      </c>
      <c r="O165" s="159">
        <v>2.0699999999999998</v>
      </c>
      <c r="P165" s="159">
        <v>1.39</v>
      </c>
      <c r="Q165" s="159">
        <v>95</v>
      </c>
      <c r="R165" s="159">
        <v>16</v>
      </c>
      <c r="S165" s="159">
        <v>1028.7</v>
      </c>
      <c r="T165" s="159">
        <v>35</v>
      </c>
      <c r="U165" s="159">
        <v>22.4</v>
      </c>
      <c r="V165" s="159">
        <v>66.400000000000006</v>
      </c>
      <c r="W165" s="125"/>
      <c r="X165" s="125">
        <v>93.2</v>
      </c>
      <c r="Y165" s="127">
        <v>92.8</v>
      </c>
    </row>
    <row r="166" spans="1:25" x14ac:dyDescent="0.3">
      <c r="A166" s="163">
        <v>43208</v>
      </c>
      <c r="B166" s="125">
        <v>24</v>
      </c>
      <c r="C166" s="125">
        <v>3.5</v>
      </c>
      <c r="D166" s="159">
        <v>23</v>
      </c>
      <c r="E166" s="159">
        <v>18</v>
      </c>
      <c r="F166" s="159">
        <v>18</v>
      </c>
      <c r="G166" s="159">
        <v>17</v>
      </c>
      <c r="H166" s="159">
        <v>17</v>
      </c>
      <c r="I166" s="159">
        <v>-24</v>
      </c>
      <c r="J166" s="159">
        <v>-3</v>
      </c>
      <c r="K166" s="159">
        <v>1460</v>
      </c>
      <c r="L166" s="159">
        <v>1592</v>
      </c>
      <c r="M166" s="125">
        <v>3.4</v>
      </c>
      <c r="N166" s="159">
        <v>8.6</v>
      </c>
      <c r="O166" s="159">
        <v>2.86</v>
      </c>
      <c r="P166" s="159">
        <v>1.84</v>
      </c>
      <c r="Q166" s="159">
        <v>95</v>
      </c>
      <c r="R166" s="159">
        <v>16</v>
      </c>
      <c r="S166" s="159">
        <v>1028.7</v>
      </c>
      <c r="T166" s="159">
        <v>35</v>
      </c>
      <c r="U166" s="159">
        <v>22.4</v>
      </c>
      <c r="V166" s="159">
        <v>66.099999999999994</v>
      </c>
      <c r="W166" s="125"/>
      <c r="X166" s="125">
        <v>93.2</v>
      </c>
      <c r="Y166" s="127">
        <v>92.8</v>
      </c>
    </row>
    <row r="167" spans="1:25" x14ac:dyDescent="0.3">
      <c r="A167" s="163">
        <v>43208</v>
      </c>
      <c r="B167" s="125">
        <v>24</v>
      </c>
      <c r="C167" s="125">
        <v>4</v>
      </c>
      <c r="D167" s="159">
        <v>23</v>
      </c>
      <c r="E167" s="159">
        <v>18</v>
      </c>
      <c r="F167" s="159">
        <v>18</v>
      </c>
      <c r="G167" s="159">
        <v>16</v>
      </c>
      <c r="H167" s="159">
        <v>16</v>
      </c>
      <c r="I167" s="159">
        <v>-31</v>
      </c>
      <c r="J167" s="159">
        <v>-3</v>
      </c>
      <c r="K167" s="159">
        <v>1675</v>
      </c>
      <c r="L167" s="159">
        <v>1818</v>
      </c>
      <c r="M167" s="125">
        <v>3.4</v>
      </c>
      <c r="N167" s="159">
        <v>8.6</v>
      </c>
      <c r="O167" s="159">
        <v>4.05</v>
      </c>
      <c r="P167" s="159">
        <v>2.4</v>
      </c>
      <c r="Q167" s="159">
        <v>95</v>
      </c>
      <c r="R167" s="159">
        <v>16</v>
      </c>
      <c r="S167" s="159">
        <v>1028.7</v>
      </c>
      <c r="T167" s="159">
        <v>35</v>
      </c>
      <c r="U167" s="159">
        <v>22.4</v>
      </c>
      <c r="V167" s="159">
        <v>65.5</v>
      </c>
      <c r="W167" s="125"/>
      <c r="X167" s="125">
        <v>93.2</v>
      </c>
      <c r="Y167" s="127">
        <v>92.8</v>
      </c>
    </row>
    <row r="168" spans="1:25" x14ac:dyDescent="0.3">
      <c r="A168" s="163">
        <v>43208</v>
      </c>
      <c r="B168" s="125">
        <v>24</v>
      </c>
      <c r="C168" s="125">
        <v>4.0999999999999996</v>
      </c>
      <c r="D168" s="159">
        <v>23</v>
      </c>
      <c r="E168" s="159">
        <v>18</v>
      </c>
      <c r="F168" s="159">
        <v>18</v>
      </c>
      <c r="G168" s="159">
        <v>16</v>
      </c>
      <c r="H168" s="159">
        <v>16</v>
      </c>
      <c r="I168" s="159">
        <v>-39</v>
      </c>
      <c r="J168" s="159">
        <v>-4</v>
      </c>
      <c r="K168" s="159">
        <v>1854</v>
      </c>
      <c r="L168" s="159">
        <v>2002</v>
      </c>
      <c r="M168" s="125">
        <v>3.4</v>
      </c>
      <c r="N168" s="159">
        <v>8.6</v>
      </c>
      <c r="O168" s="159">
        <v>5.74</v>
      </c>
      <c r="P168" s="159">
        <v>2.95</v>
      </c>
      <c r="Q168" s="159">
        <v>95</v>
      </c>
      <c r="R168" s="159">
        <v>16</v>
      </c>
      <c r="S168" s="159">
        <v>1028.7</v>
      </c>
      <c r="T168" s="159">
        <v>35</v>
      </c>
      <c r="U168" s="159">
        <v>22.4</v>
      </c>
      <c r="V168" s="159">
        <v>63.9</v>
      </c>
      <c r="W168" s="125"/>
      <c r="X168" s="125">
        <v>93.2</v>
      </c>
      <c r="Y168" s="127">
        <v>92.8</v>
      </c>
    </row>
    <row r="169" spans="1:25" x14ac:dyDescent="0.3">
      <c r="A169" s="163">
        <v>43208</v>
      </c>
      <c r="B169" s="125">
        <v>24</v>
      </c>
      <c r="C169" s="125">
        <v>4.2</v>
      </c>
      <c r="D169" s="159">
        <v>23</v>
      </c>
      <c r="E169" s="159">
        <v>17</v>
      </c>
      <c r="F169" s="159">
        <v>17</v>
      </c>
      <c r="G169" s="159">
        <v>16</v>
      </c>
      <c r="H169" s="159">
        <v>16</v>
      </c>
      <c r="I169" s="159">
        <v>-45</v>
      </c>
      <c r="J169" s="159">
        <v>-5</v>
      </c>
      <c r="K169" s="159">
        <v>1953</v>
      </c>
      <c r="L169" s="159">
        <v>2108</v>
      </c>
      <c r="M169" s="125">
        <v>3.4</v>
      </c>
      <c r="N169" s="159">
        <v>8.6</v>
      </c>
      <c r="O169" s="159">
        <v>8.49</v>
      </c>
      <c r="P169" s="159">
        <v>3.23</v>
      </c>
      <c r="Q169" s="159">
        <v>95</v>
      </c>
      <c r="R169" s="159">
        <v>15.5</v>
      </c>
      <c r="S169" s="159">
        <v>1028.7</v>
      </c>
      <c r="T169" s="159">
        <v>35</v>
      </c>
      <c r="U169" s="159">
        <v>22.4</v>
      </c>
      <c r="V169" s="159">
        <v>61.1</v>
      </c>
      <c r="W169" s="125"/>
      <c r="X169" s="125">
        <v>93.2</v>
      </c>
      <c r="Y169" s="127">
        <v>92.8</v>
      </c>
    </row>
    <row r="170" spans="1:25" ht="15" thickBot="1" x14ac:dyDescent="0.35">
      <c r="A170" s="165">
        <v>43208</v>
      </c>
      <c r="B170" s="2">
        <v>24</v>
      </c>
      <c r="C170" s="2">
        <v>4.2</v>
      </c>
      <c r="D170" s="166">
        <v>23</v>
      </c>
      <c r="E170" s="166">
        <v>17</v>
      </c>
      <c r="F170" s="166">
        <v>17</v>
      </c>
      <c r="G170" s="166">
        <v>16</v>
      </c>
      <c r="H170" s="166">
        <v>16</v>
      </c>
      <c r="I170" s="166">
        <v>-50</v>
      </c>
      <c r="J170" s="166">
        <v>-5</v>
      </c>
      <c r="K170" s="166">
        <v>2012</v>
      </c>
      <c r="L170" s="166">
        <v>2151</v>
      </c>
      <c r="M170" s="2">
        <v>3.4</v>
      </c>
      <c r="N170" s="166">
        <v>8.6</v>
      </c>
      <c r="O170" s="166">
        <v>11.28</v>
      </c>
      <c r="P170" s="166">
        <v>3.43</v>
      </c>
      <c r="Q170" s="166">
        <v>95</v>
      </c>
      <c r="R170" s="166">
        <v>15.5</v>
      </c>
      <c r="S170" s="166">
        <v>1028.7</v>
      </c>
      <c r="T170" s="166">
        <v>35</v>
      </c>
      <c r="U170" s="166">
        <v>22.4</v>
      </c>
      <c r="V170" s="166">
        <v>59.1</v>
      </c>
      <c r="W170" s="2"/>
      <c r="X170" s="2">
        <v>93.2</v>
      </c>
      <c r="Y170" s="130">
        <v>92.8</v>
      </c>
    </row>
    <row r="172" spans="1:25" x14ac:dyDescent="0.3">
      <c r="A172" s="120">
        <v>43228</v>
      </c>
      <c r="B172">
        <v>10</v>
      </c>
      <c r="C172">
        <v>0.5</v>
      </c>
      <c r="D172">
        <v>21</v>
      </c>
      <c r="E172">
        <v>21</v>
      </c>
      <c r="F172">
        <v>21</v>
      </c>
      <c r="G172">
        <v>19</v>
      </c>
      <c r="H172">
        <v>19</v>
      </c>
      <c r="I172">
        <v>-4</v>
      </c>
      <c r="J172">
        <v>-1</v>
      </c>
      <c r="L172">
        <v>230</v>
      </c>
      <c r="M172">
        <v>1.4</v>
      </c>
      <c r="N172">
        <v>8.6</v>
      </c>
      <c r="O172">
        <v>0.04</v>
      </c>
      <c r="P172">
        <v>0.12</v>
      </c>
      <c r="Q172">
        <v>95</v>
      </c>
      <c r="R172">
        <v>20</v>
      </c>
      <c r="S172">
        <v>1012</v>
      </c>
      <c r="T172">
        <v>38</v>
      </c>
      <c r="U172">
        <v>22</v>
      </c>
      <c r="V172">
        <v>79.8</v>
      </c>
      <c r="X172">
        <v>90.2</v>
      </c>
      <c r="Y172">
        <v>89</v>
      </c>
    </row>
    <row r="173" spans="1:25" x14ac:dyDescent="0.3">
      <c r="A173" s="120">
        <v>43228</v>
      </c>
      <c r="B173">
        <v>10</v>
      </c>
      <c r="C173">
        <v>1</v>
      </c>
      <c r="D173">
        <v>21</v>
      </c>
      <c r="E173">
        <v>21</v>
      </c>
      <c r="F173">
        <v>21</v>
      </c>
      <c r="G173">
        <v>19</v>
      </c>
      <c r="H173">
        <v>19</v>
      </c>
      <c r="I173">
        <v>-4</v>
      </c>
      <c r="J173">
        <v>-1</v>
      </c>
      <c r="K173">
        <v>401</v>
      </c>
      <c r="L173">
        <v>446</v>
      </c>
      <c r="M173">
        <v>1.4</v>
      </c>
      <c r="N173">
        <v>8.6</v>
      </c>
      <c r="O173">
        <v>0.17</v>
      </c>
      <c r="P173">
        <v>0.22</v>
      </c>
      <c r="Q173">
        <v>95</v>
      </c>
      <c r="R173">
        <v>20</v>
      </c>
      <c r="S173">
        <v>1012</v>
      </c>
      <c r="T173">
        <v>38</v>
      </c>
      <c r="U173">
        <v>22</v>
      </c>
      <c r="V173">
        <v>79.900000000000006</v>
      </c>
      <c r="X173">
        <v>90.2</v>
      </c>
      <c r="Y173">
        <v>89</v>
      </c>
    </row>
    <row r="174" spans="1:25" x14ac:dyDescent="0.3">
      <c r="A174" s="120">
        <v>43228</v>
      </c>
      <c r="B174">
        <v>10</v>
      </c>
      <c r="C174">
        <v>2</v>
      </c>
      <c r="D174">
        <v>21</v>
      </c>
      <c r="E174">
        <v>21</v>
      </c>
      <c r="F174">
        <v>21</v>
      </c>
      <c r="G174">
        <v>19</v>
      </c>
      <c r="H174">
        <v>19</v>
      </c>
      <c r="I174">
        <v>-7</v>
      </c>
      <c r="J174">
        <v>-1</v>
      </c>
      <c r="K174">
        <v>802</v>
      </c>
      <c r="L174">
        <v>906</v>
      </c>
      <c r="M174">
        <v>1.4</v>
      </c>
      <c r="N174">
        <v>8.6</v>
      </c>
      <c r="O174">
        <v>0.77</v>
      </c>
      <c r="P174">
        <v>0.64</v>
      </c>
      <c r="Q174">
        <v>95</v>
      </c>
      <c r="R174">
        <v>20</v>
      </c>
      <c r="S174">
        <v>1012</v>
      </c>
      <c r="T174">
        <v>38</v>
      </c>
      <c r="U174">
        <v>22</v>
      </c>
      <c r="V174">
        <v>80.099999999999994</v>
      </c>
      <c r="X174">
        <v>90.2</v>
      </c>
      <c r="Y174">
        <v>89</v>
      </c>
    </row>
    <row r="175" spans="1:25" x14ac:dyDescent="0.3">
      <c r="A175" s="120">
        <v>43228</v>
      </c>
      <c r="B175">
        <v>10</v>
      </c>
      <c r="C175">
        <v>3</v>
      </c>
      <c r="D175">
        <v>21</v>
      </c>
      <c r="E175">
        <v>21</v>
      </c>
      <c r="F175">
        <v>20</v>
      </c>
      <c r="G175">
        <v>19</v>
      </c>
      <c r="H175">
        <v>19</v>
      </c>
      <c r="I175">
        <v>-16</v>
      </c>
      <c r="J175">
        <v>-1</v>
      </c>
      <c r="K175">
        <v>1229</v>
      </c>
      <c r="L175">
        <v>1368</v>
      </c>
      <c r="M175">
        <v>1.4</v>
      </c>
      <c r="N175">
        <v>8.6</v>
      </c>
      <c r="O175">
        <v>1.77</v>
      </c>
      <c r="P175">
        <v>1.33</v>
      </c>
      <c r="Q175">
        <v>95</v>
      </c>
      <c r="R175">
        <v>19</v>
      </c>
      <c r="S175">
        <v>1012</v>
      </c>
      <c r="T175">
        <v>38</v>
      </c>
      <c r="U175">
        <v>22</v>
      </c>
      <c r="V175">
        <v>80.2</v>
      </c>
      <c r="X175">
        <v>90.2</v>
      </c>
      <c r="Y175">
        <v>89</v>
      </c>
    </row>
    <row r="176" spans="1:25" x14ac:dyDescent="0.3">
      <c r="A176" s="120">
        <v>43228</v>
      </c>
      <c r="B176">
        <v>10</v>
      </c>
      <c r="C176">
        <v>4</v>
      </c>
      <c r="D176">
        <v>21</v>
      </c>
      <c r="E176">
        <v>20</v>
      </c>
      <c r="F176">
        <v>20</v>
      </c>
      <c r="G176">
        <v>19</v>
      </c>
      <c r="H176">
        <v>19</v>
      </c>
      <c r="I176">
        <v>-29</v>
      </c>
      <c r="J176">
        <v>-2</v>
      </c>
      <c r="K176">
        <v>1656</v>
      </c>
      <c r="L176">
        <v>1806</v>
      </c>
      <c r="M176">
        <v>1.4</v>
      </c>
      <c r="N176">
        <v>8.6</v>
      </c>
      <c r="O176">
        <v>3.31</v>
      </c>
      <c r="P176">
        <v>2.34</v>
      </c>
      <c r="Q176">
        <v>95</v>
      </c>
      <c r="R176">
        <v>19</v>
      </c>
      <c r="S176">
        <v>1012</v>
      </c>
      <c r="T176">
        <v>38</v>
      </c>
      <c r="U176">
        <v>22</v>
      </c>
      <c r="V176">
        <v>80.2</v>
      </c>
      <c r="X176">
        <v>90.2</v>
      </c>
      <c r="Y176">
        <v>89</v>
      </c>
    </row>
    <row r="177" spans="1:25" x14ac:dyDescent="0.3">
      <c r="A177" s="120">
        <v>43228</v>
      </c>
      <c r="B177">
        <v>10</v>
      </c>
      <c r="C177">
        <v>5</v>
      </c>
      <c r="D177">
        <v>21</v>
      </c>
      <c r="E177">
        <v>20</v>
      </c>
      <c r="F177">
        <v>19.5</v>
      </c>
      <c r="G177">
        <v>19</v>
      </c>
      <c r="H177">
        <v>19</v>
      </c>
      <c r="I177">
        <v>-48</v>
      </c>
      <c r="J177">
        <v>-4</v>
      </c>
      <c r="K177">
        <v>2083</v>
      </c>
      <c r="L177">
        <v>2271</v>
      </c>
      <c r="M177">
        <v>1.4</v>
      </c>
      <c r="N177">
        <v>8.6</v>
      </c>
      <c r="O177">
        <v>6.22</v>
      </c>
      <c r="P177">
        <v>3.72</v>
      </c>
      <c r="Q177">
        <v>95</v>
      </c>
      <c r="R177">
        <v>19</v>
      </c>
      <c r="S177">
        <v>1012</v>
      </c>
      <c r="T177">
        <v>38</v>
      </c>
      <c r="U177">
        <v>22</v>
      </c>
      <c r="V177">
        <v>78.099999999999994</v>
      </c>
      <c r="X177">
        <v>90.2</v>
      </c>
      <c r="Y177">
        <v>89</v>
      </c>
    </row>
    <row r="179" spans="1:25" x14ac:dyDescent="0.3">
      <c r="A179" s="120"/>
    </row>
    <row r="180" spans="1:25" x14ac:dyDescent="0.3">
      <c r="A180" s="120"/>
    </row>
    <row r="181" spans="1:25" x14ac:dyDescent="0.3">
      <c r="A181" s="120"/>
    </row>
    <row r="182" spans="1:25" x14ac:dyDescent="0.3">
      <c r="A182" s="120"/>
    </row>
    <row r="183" spans="1:25" x14ac:dyDescent="0.3">
      <c r="A183" s="120"/>
    </row>
    <row r="184" spans="1:25" x14ac:dyDescent="0.3">
      <c r="A184" s="120"/>
    </row>
    <row r="185" spans="1:25" x14ac:dyDescent="0.3">
      <c r="A185" s="120"/>
    </row>
    <row r="186" spans="1:25" x14ac:dyDescent="0.3">
      <c r="A186" s="120"/>
    </row>
    <row r="187" spans="1:25" x14ac:dyDescent="0.3">
      <c r="A187" s="120"/>
    </row>
    <row r="188" spans="1:25" x14ac:dyDescent="0.3">
      <c r="A188" s="120"/>
    </row>
  </sheetData>
  <pageMargins left="0.7" right="0.7" top="0.78740157499999996" bottom="0.78740157499999996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C211"/>
  <sheetViews>
    <sheetView topLeftCell="J1" zoomScale="85" zoomScaleNormal="85" workbookViewId="0">
      <pane ySplit="6" topLeftCell="A39" activePane="bottomLeft" state="frozen"/>
      <selection activeCell="AA106" sqref="AA106"/>
      <selection pane="bottomLeft" activeCell="T43" sqref="T43"/>
    </sheetView>
  </sheetViews>
  <sheetFormatPr baseColWidth="10" defaultRowHeight="14.4" x14ac:dyDescent="0.3"/>
  <cols>
    <col min="1" max="1" width="13.77734375" bestFit="1" customWidth="1"/>
    <col min="2" max="2" width="12.44140625" bestFit="1" customWidth="1"/>
    <col min="4" max="4" width="18.6640625" bestFit="1" customWidth="1"/>
    <col min="8" max="8" width="6.109375" bestFit="1" customWidth="1"/>
    <col min="9" max="9" width="8.109375" style="142" customWidth="1"/>
    <col min="10" max="10" width="7.77734375" bestFit="1" customWidth="1"/>
    <col min="11" max="12" width="17" style="147" bestFit="1" customWidth="1"/>
    <col min="13" max="13" width="14.5546875" bestFit="1" customWidth="1"/>
    <col min="14" max="14" width="7.88671875" style="124" customWidth="1"/>
    <col min="15" max="15" width="8" customWidth="1"/>
    <col min="16" max="16" width="8" style="124" customWidth="1"/>
    <col min="17" max="20" width="11.5546875" style="142"/>
    <col min="22" max="22" width="11.5546875" style="142"/>
    <col min="24" max="24" width="11.5546875" style="155"/>
    <col min="25" max="25" width="7" style="155" customWidth="1"/>
    <col min="26" max="26" width="6" style="155" bestFit="1" customWidth="1"/>
  </cols>
  <sheetData>
    <row r="2" spans="1:29" ht="16.2" x14ac:dyDescent="0.35">
      <c r="A2" s="1" t="s">
        <v>51</v>
      </c>
      <c r="B2" t="str">
        <f>Einbau!B7</f>
        <v>Hiflow Plus #2</v>
      </c>
      <c r="D2" s="1" t="s">
        <v>53</v>
      </c>
      <c r="E2" s="142">
        <f>Einbau!B11</f>
        <v>0.14013212261414026</v>
      </c>
      <c r="F2" t="s">
        <v>43</v>
      </c>
      <c r="G2" t="s">
        <v>61</v>
      </c>
      <c r="H2">
        <v>18.010000000000002</v>
      </c>
      <c r="I2" s="142" t="s">
        <v>62</v>
      </c>
      <c r="J2" t="s">
        <v>68</v>
      </c>
      <c r="K2" s="124">
        <v>461.52300000000002</v>
      </c>
      <c r="L2" t="s">
        <v>69</v>
      </c>
      <c r="M2" s="1" t="s">
        <v>88</v>
      </c>
      <c r="N2" s="155">
        <f>Einbau!B8</f>
        <v>1.8</v>
      </c>
      <c r="O2" t="s">
        <v>41</v>
      </c>
    </row>
    <row r="3" spans="1:29" ht="16.2" x14ac:dyDescent="0.35">
      <c r="A3" s="1" t="s">
        <v>52</v>
      </c>
      <c r="B3">
        <f>Einbau!B9</f>
        <v>422.4</v>
      </c>
      <c r="C3" t="s">
        <v>40</v>
      </c>
      <c r="D3" s="1" t="s">
        <v>82</v>
      </c>
      <c r="E3">
        <v>1.7</v>
      </c>
      <c r="F3" t="s">
        <v>41</v>
      </c>
      <c r="G3" t="s">
        <v>63</v>
      </c>
      <c r="H3">
        <v>28.96</v>
      </c>
      <c r="I3" s="142" t="s">
        <v>62</v>
      </c>
      <c r="J3" t="s">
        <v>70</v>
      </c>
      <c r="K3" s="124">
        <v>287.05799999999999</v>
      </c>
      <c r="L3" t="s">
        <v>69</v>
      </c>
      <c r="M3" s="169" t="s">
        <v>90</v>
      </c>
      <c r="N3" s="143">
        <v>643</v>
      </c>
      <c r="O3" t="s">
        <v>89</v>
      </c>
    </row>
    <row r="4" spans="1:29" ht="15.6" x14ac:dyDescent="0.3">
      <c r="A4" s="1"/>
      <c r="I4" s="152"/>
    </row>
    <row r="5" spans="1:29" s="1" customFormat="1" ht="18" x14ac:dyDescent="0.4">
      <c r="A5" s="1" t="s">
        <v>0</v>
      </c>
      <c r="B5" s="1" t="s">
        <v>179</v>
      </c>
      <c r="C5" s="1" t="s">
        <v>78</v>
      </c>
      <c r="D5" s="1" t="s">
        <v>55</v>
      </c>
      <c r="E5" s="1" t="s">
        <v>56</v>
      </c>
      <c r="F5" s="1" t="s">
        <v>57</v>
      </c>
      <c r="G5" s="1" t="s">
        <v>58</v>
      </c>
      <c r="H5" s="1" t="s">
        <v>59</v>
      </c>
      <c r="I5" s="145" t="s">
        <v>60</v>
      </c>
      <c r="J5" s="1" t="s">
        <v>181</v>
      </c>
      <c r="K5" s="148" t="s">
        <v>64</v>
      </c>
      <c r="L5" s="148" t="s">
        <v>66</v>
      </c>
      <c r="M5" s="148" t="s">
        <v>24</v>
      </c>
      <c r="N5" s="151" t="s">
        <v>71</v>
      </c>
      <c r="O5" s="150" t="s">
        <v>73</v>
      </c>
      <c r="P5" s="151" t="s">
        <v>74</v>
      </c>
      <c r="Q5" s="145" t="s">
        <v>75</v>
      </c>
      <c r="R5" s="145" t="s">
        <v>77</v>
      </c>
      <c r="S5" s="145" t="s">
        <v>2</v>
      </c>
      <c r="T5" s="145" t="s">
        <v>79</v>
      </c>
      <c r="U5" s="145" t="s">
        <v>22</v>
      </c>
      <c r="V5" s="145" t="s">
        <v>80</v>
      </c>
      <c r="W5" s="145" t="s">
        <v>172</v>
      </c>
      <c r="X5" s="156" t="s">
        <v>180</v>
      </c>
      <c r="Y5" s="156" t="s">
        <v>182</v>
      </c>
      <c r="Z5" s="156" t="s">
        <v>91</v>
      </c>
      <c r="AA5" s="1" t="s">
        <v>85</v>
      </c>
      <c r="AB5" s="1" t="s">
        <v>86</v>
      </c>
      <c r="AC5" s="1" t="s">
        <v>87</v>
      </c>
    </row>
    <row r="6" spans="1:29" s="121" customFormat="1" ht="16.2" x14ac:dyDescent="0.3">
      <c r="A6" s="144" t="s">
        <v>54</v>
      </c>
      <c r="B6" s="144" t="s">
        <v>7</v>
      </c>
      <c r="C6" s="144" t="s">
        <v>7</v>
      </c>
      <c r="D6" s="144" t="s">
        <v>7</v>
      </c>
      <c r="E6" s="144" t="s">
        <v>7</v>
      </c>
      <c r="F6" s="144" t="s">
        <v>7</v>
      </c>
      <c r="G6" s="144" t="s">
        <v>4</v>
      </c>
      <c r="H6" s="121" t="s">
        <v>5</v>
      </c>
      <c r="I6" s="146" t="s">
        <v>6</v>
      </c>
      <c r="J6" s="121" t="s">
        <v>6</v>
      </c>
      <c r="K6" s="149" t="s">
        <v>65</v>
      </c>
      <c r="L6" s="149" t="s">
        <v>67</v>
      </c>
      <c r="M6" s="149" t="s">
        <v>10</v>
      </c>
      <c r="N6" s="124" t="s">
        <v>72</v>
      </c>
      <c r="O6" t="s">
        <v>72</v>
      </c>
      <c r="P6" s="124" t="s">
        <v>72</v>
      </c>
      <c r="Q6" s="146" t="s">
        <v>76</v>
      </c>
      <c r="R6" s="146" t="s">
        <v>76</v>
      </c>
      <c r="S6" s="146" t="s">
        <v>3</v>
      </c>
      <c r="T6" s="146" t="s">
        <v>3</v>
      </c>
      <c r="U6" s="146" t="s">
        <v>6</v>
      </c>
      <c r="V6" s="146" t="s">
        <v>81</v>
      </c>
      <c r="W6" s="121" t="s">
        <v>8</v>
      </c>
      <c r="X6" s="157"/>
      <c r="Y6" s="157" t="s">
        <v>9</v>
      </c>
      <c r="Z6" s="157" t="s">
        <v>8</v>
      </c>
      <c r="AA6" s="121" t="s">
        <v>8</v>
      </c>
      <c r="AB6" s="121" t="s">
        <v>8</v>
      </c>
      <c r="AC6" s="121" t="s">
        <v>54</v>
      </c>
    </row>
    <row r="7" spans="1:29" x14ac:dyDescent="0.3">
      <c r="A7" s="120">
        <f>Messdaten!A5</f>
        <v>43200</v>
      </c>
      <c r="B7">
        <f>Messdaten!L5</f>
        <v>108</v>
      </c>
      <c r="C7">
        <f>Messdaten!K5</f>
        <v>0</v>
      </c>
      <c r="D7" s="143">
        <f>1.0811*C7+54.584</f>
        <v>54.584000000000003</v>
      </c>
      <c r="E7">
        <f>Messdaten!M5</f>
        <v>0</v>
      </c>
      <c r="F7">
        <f>Messdaten!N5</f>
        <v>8.6</v>
      </c>
      <c r="G7" s="143">
        <f>E7/$E$2</f>
        <v>0</v>
      </c>
      <c r="H7">
        <f>Messdaten!R5</f>
        <v>18.399999999999999</v>
      </c>
      <c r="I7" s="142">
        <f>EXP(23.462-3978.205/(233.349+H7))/100</f>
        <v>21.211902786297323</v>
      </c>
      <c r="J7">
        <f>Messdaten!S5</f>
        <v>1006</v>
      </c>
      <c r="K7" s="147">
        <f>$H$2/$H$3*I7/(J7-I7)</f>
        <v>1.3395286062204907E-2</v>
      </c>
      <c r="L7" s="147">
        <f>K7/(1+K7)</f>
        <v>1.3218224168237022E-2</v>
      </c>
      <c r="M7">
        <f>Messdaten!Q5</f>
        <v>90</v>
      </c>
      <c r="N7" s="124">
        <f>1.27423-0.00453981*H7+0.0000131917*H7^2-1.98643*10^-8*H7^3</f>
        <v>1.1950399332156929</v>
      </c>
      <c r="O7" s="147">
        <f t="shared" ref="O7:O13" si="0">I7*100/($K$2*(273.15+H7))</f>
        <v>1.5764247088264148E-2</v>
      </c>
      <c r="P7" s="124">
        <f>(1-L7)*N7+L7*O7</f>
        <v>1.179452002840309</v>
      </c>
      <c r="Q7" s="142">
        <f>B7/$E$2/3600</f>
        <v>0.21408367646443402</v>
      </c>
      <c r="S7" s="142">
        <f>Q7*(P7)^0.5</f>
        <v>0.23250039250760524</v>
      </c>
      <c r="U7">
        <f>Messdaten!O5</f>
        <v>0</v>
      </c>
      <c r="V7" s="142">
        <f>U7/$E$3</f>
        <v>0</v>
      </c>
    </row>
    <row r="8" spans="1:29" x14ac:dyDescent="0.3">
      <c r="A8" s="120">
        <f>Messdaten!A6</f>
        <v>43200</v>
      </c>
      <c r="B8">
        <f>Messdaten!L6</f>
        <v>220</v>
      </c>
      <c r="C8">
        <f>Messdaten!K6</f>
        <v>0</v>
      </c>
      <c r="D8" s="143">
        <f t="shared" ref="D8:D77" si="1">1.0811*C8+54.584</f>
        <v>54.584000000000003</v>
      </c>
      <c r="E8">
        <f>Messdaten!M6</f>
        <v>0</v>
      </c>
      <c r="F8">
        <f>Messdaten!N6</f>
        <v>8.6</v>
      </c>
      <c r="G8" s="143">
        <f t="shared" ref="G8:G77" si="2">E8/$E$2</f>
        <v>0</v>
      </c>
      <c r="H8">
        <f>Messdaten!R6</f>
        <v>18</v>
      </c>
      <c r="I8" s="142">
        <f t="shared" ref="I8:I77" si="3">EXP(23.462-3978.205/(233.349+H8))/100</f>
        <v>20.685118874563521</v>
      </c>
      <c r="J8">
        <f>Messdaten!S6</f>
        <v>1006</v>
      </c>
      <c r="K8" s="147">
        <f t="shared" ref="K8:K77" si="4">$H$2/$H$3*I8/(J8-I8)</f>
        <v>1.3055639044041587E-2</v>
      </c>
      <c r="L8" s="147">
        <f t="shared" ref="L8:L77" si="5">K8/(1+K8)</f>
        <v>1.2887385984407917E-2</v>
      </c>
      <c r="M8">
        <f>Messdaten!Q6</f>
        <v>90</v>
      </c>
      <c r="N8" s="124">
        <f t="shared" ref="N8:N77" si="6">1.27423-0.00453981*H8+0.0000131917*H8^2-1.98643*10^-8*H8^3</f>
        <v>1.1966716822023999</v>
      </c>
      <c r="O8" s="147">
        <f t="shared" si="0"/>
        <v>1.5393872233120737E-2</v>
      </c>
      <c r="P8" s="124">
        <f t="shared" ref="P8:P77" si="7">(1-L8)*N8+L8*O8</f>
        <v>1.1814480991105099</v>
      </c>
      <c r="Q8" s="142">
        <f t="shared" ref="Q8:Q77" si="8">B8/$E$2/3600</f>
        <v>0.4360963779831063</v>
      </c>
      <c r="S8" s="142">
        <f t="shared" ref="S8:S77" si="9">Q8*(P8)^0.5</f>
        <v>0.47401250997490774</v>
      </c>
      <c r="U8">
        <f>Messdaten!O6</f>
        <v>0.03</v>
      </c>
      <c r="V8" s="142">
        <f t="shared" ref="V8:V77" si="10">U8/$E$3</f>
        <v>1.7647058823529412E-2</v>
      </c>
    </row>
    <row r="9" spans="1:29" x14ac:dyDescent="0.3">
      <c r="A9" s="120">
        <f>Messdaten!A7</f>
        <v>43200</v>
      </c>
      <c r="B9">
        <f>Messdaten!L7</f>
        <v>455</v>
      </c>
      <c r="C9">
        <f>Messdaten!K7</f>
        <v>398</v>
      </c>
      <c r="D9" s="143">
        <f t="shared" si="1"/>
        <v>484.86179999999996</v>
      </c>
      <c r="E9">
        <f>Messdaten!M7</f>
        <v>0</v>
      </c>
      <c r="F9">
        <f>Messdaten!N7</f>
        <v>8.6</v>
      </c>
      <c r="G9" s="143">
        <f t="shared" si="2"/>
        <v>0</v>
      </c>
      <c r="H9">
        <f>Messdaten!R7</f>
        <v>17.8</v>
      </c>
      <c r="I9" s="142">
        <f t="shared" si="3"/>
        <v>20.426039696488406</v>
      </c>
      <c r="J9">
        <f>Messdaten!S7</f>
        <v>1006</v>
      </c>
      <c r="K9" s="147">
        <f t="shared" si="4"/>
        <v>1.2888729418000244E-2</v>
      </c>
      <c r="L9" s="147">
        <f t="shared" si="5"/>
        <v>1.2724723894801386E-2</v>
      </c>
      <c r="M9">
        <f>Messdaten!Q7</f>
        <v>92</v>
      </c>
      <c r="N9" s="124">
        <f t="shared" si="6"/>
        <v>1.1974890105023464</v>
      </c>
      <c r="O9" s="147">
        <f t="shared" si="0"/>
        <v>1.5211514687096734E-2</v>
      </c>
      <c r="P9" s="124">
        <f t="shared" si="7"/>
        <v>1.1824448558010601</v>
      </c>
      <c r="Q9" s="142">
        <f t="shared" si="8"/>
        <v>0.90192659991960622</v>
      </c>
      <c r="R9" s="142">
        <f t="shared" ref="R9:R77" si="11">D9/(3600*$E$2)</f>
        <v>0.96112034001076951</v>
      </c>
      <c r="S9" s="142">
        <f t="shared" si="9"/>
        <v>0.98075751278184142</v>
      </c>
      <c r="T9" s="142">
        <f t="shared" ref="T9:T77" si="12">R9*(P9)^0.5</f>
        <v>1.0451249516723662</v>
      </c>
      <c r="U9">
        <f>Messdaten!O7</f>
        <v>0.16</v>
      </c>
      <c r="V9" s="142">
        <f t="shared" si="10"/>
        <v>9.4117647058823528E-2</v>
      </c>
    </row>
    <row r="10" spans="1:29" x14ac:dyDescent="0.3">
      <c r="A10" s="120">
        <f>Messdaten!A8</f>
        <v>43200</v>
      </c>
      <c r="B10">
        <f>Messdaten!L8</f>
        <v>908</v>
      </c>
      <c r="C10">
        <f>Messdaten!K8</f>
        <v>811</v>
      </c>
      <c r="D10" s="143">
        <f t="shared" si="1"/>
        <v>931.35609999999997</v>
      </c>
      <c r="E10">
        <f>Messdaten!M8</f>
        <v>0</v>
      </c>
      <c r="F10">
        <f>Messdaten!N8</f>
        <v>8.6</v>
      </c>
      <c r="G10" s="143">
        <f t="shared" si="2"/>
        <v>0</v>
      </c>
      <c r="H10">
        <f>Messdaten!R8</f>
        <v>17.3</v>
      </c>
      <c r="I10" s="142">
        <f t="shared" si="3"/>
        <v>19.790707957568173</v>
      </c>
      <c r="J10">
        <f>Messdaten!S8</f>
        <v>1006</v>
      </c>
      <c r="K10" s="147">
        <f t="shared" si="4"/>
        <v>1.2479793387490196E-2</v>
      </c>
      <c r="L10" s="147">
        <f t="shared" si="5"/>
        <v>1.2325967855354525E-2</v>
      </c>
      <c r="M10">
        <f>Messdaten!Q8</f>
        <v>94</v>
      </c>
      <c r="N10" s="124">
        <f t="shared" si="6"/>
        <v>1.199536579169197</v>
      </c>
      <c r="O10" s="147">
        <f t="shared" si="0"/>
        <v>1.4763747207806453E-2</v>
      </c>
      <c r="P10" s="124">
        <f t="shared" si="7"/>
        <v>1.1849331073265434</v>
      </c>
      <c r="Q10" s="142">
        <f t="shared" si="8"/>
        <v>1.7998886873120932</v>
      </c>
      <c r="R10" s="142">
        <f t="shared" si="11"/>
        <v>1.8461864628294171</v>
      </c>
      <c r="S10" s="142">
        <f t="shared" si="9"/>
        <v>1.9592622206583101</v>
      </c>
      <c r="T10" s="142">
        <f t="shared" si="12"/>
        <v>2.0096594941736381</v>
      </c>
      <c r="U10">
        <f>Messdaten!O8</f>
        <v>0.71</v>
      </c>
      <c r="V10" s="142">
        <f t="shared" si="10"/>
        <v>0.41764705882352943</v>
      </c>
    </row>
    <row r="11" spans="1:29" x14ac:dyDescent="0.3">
      <c r="A11" s="120">
        <f>Messdaten!A9</f>
        <v>43200</v>
      </c>
      <c r="B11">
        <f>Messdaten!L9</f>
        <v>1356</v>
      </c>
      <c r="C11">
        <f>Messdaten!K9</f>
        <v>1217</v>
      </c>
      <c r="D11" s="143">
        <f t="shared" si="1"/>
        <v>1370.2827</v>
      </c>
      <c r="E11">
        <f>Messdaten!M9</f>
        <v>0</v>
      </c>
      <c r="F11">
        <f>Messdaten!N9</f>
        <v>8.6</v>
      </c>
      <c r="G11" s="143">
        <f t="shared" si="2"/>
        <v>0</v>
      </c>
      <c r="H11">
        <f>Messdaten!R9</f>
        <v>17.2</v>
      </c>
      <c r="I11" s="142">
        <f t="shared" si="3"/>
        <v>19.665735303008226</v>
      </c>
      <c r="J11">
        <f>Messdaten!S9</f>
        <v>1006</v>
      </c>
      <c r="K11" s="147">
        <f t="shared" si="4"/>
        <v>1.2399415808633737E-2</v>
      </c>
      <c r="L11" s="147">
        <f t="shared" si="5"/>
        <v>1.2247553302596437E-2</v>
      </c>
      <c r="M11">
        <f>Messdaten!Q9</f>
        <v>94</v>
      </c>
      <c r="N11" s="124">
        <f t="shared" si="6"/>
        <v>1.1999468220703937</v>
      </c>
      <c r="O11" s="147">
        <f t="shared" si="0"/>
        <v>1.4675571072484321E-2</v>
      </c>
      <c r="P11" s="124">
        <f t="shared" si="7"/>
        <v>1.1854301492457617</v>
      </c>
      <c r="Q11" s="142">
        <f t="shared" si="8"/>
        <v>2.6879394933867822</v>
      </c>
      <c r="R11" s="142">
        <f t="shared" si="11"/>
        <v>2.7162514649223248</v>
      </c>
      <c r="S11" s="142">
        <f t="shared" si="9"/>
        <v>2.926560270980509</v>
      </c>
      <c r="T11" s="142">
        <f t="shared" si="12"/>
        <v>2.9573856267196934</v>
      </c>
      <c r="U11">
        <f>Messdaten!O9</f>
        <v>1.58</v>
      </c>
      <c r="V11" s="142">
        <f t="shared" si="10"/>
        <v>0.92941176470588238</v>
      </c>
    </row>
    <row r="12" spans="1:29" x14ac:dyDescent="0.3">
      <c r="A12" s="120">
        <f>Messdaten!A10</f>
        <v>43200</v>
      </c>
      <c r="B12">
        <f>Messdaten!L10</f>
        <v>1813</v>
      </c>
      <c r="C12">
        <f>Messdaten!K10</f>
        <v>1651</v>
      </c>
      <c r="D12" s="143">
        <f t="shared" si="1"/>
        <v>1839.4801</v>
      </c>
      <c r="E12">
        <f>Messdaten!M10</f>
        <v>0</v>
      </c>
      <c r="F12">
        <f>Messdaten!N10</f>
        <v>8.6</v>
      </c>
      <c r="G12" s="143">
        <f t="shared" si="2"/>
        <v>0</v>
      </c>
      <c r="H12">
        <f>Messdaten!R10</f>
        <v>17</v>
      </c>
      <c r="I12" s="142">
        <f t="shared" si="3"/>
        <v>19.41785770263985</v>
      </c>
      <c r="J12">
        <f>Messdaten!S10</f>
        <v>1006</v>
      </c>
      <c r="K12" s="147">
        <f t="shared" si="4"/>
        <v>1.2240050771421243E-2</v>
      </c>
      <c r="L12" s="147">
        <f t="shared" si="5"/>
        <v>1.2092043544506249E-2</v>
      </c>
      <c r="M12">
        <f>Messdaten!Q10</f>
        <v>95</v>
      </c>
      <c r="N12" s="124">
        <f t="shared" si="6"/>
        <v>1.2007680379940999</v>
      </c>
      <c r="O12" s="147">
        <f t="shared" si="0"/>
        <v>1.4500580555726865E-2</v>
      </c>
      <c r="P12" s="124">
        <f t="shared" si="7"/>
        <v>1.1864236402433244</v>
      </c>
      <c r="Q12" s="142">
        <f t="shared" si="8"/>
        <v>3.5938306058335079</v>
      </c>
      <c r="R12" s="142">
        <f t="shared" si="11"/>
        <v>3.6463209499181919</v>
      </c>
      <c r="S12" s="142">
        <f t="shared" si="9"/>
        <v>3.9145108284323844</v>
      </c>
      <c r="T12" s="142">
        <f t="shared" si="12"/>
        <v>3.9716849256127333</v>
      </c>
      <c r="U12">
        <f>Messdaten!O10</f>
        <v>2.86</v>
      </c>
      <c r="V12" s="142">
        <f t="shared" si="10"/>
        <v>1.6823529411764706</v>
      </c>
    </row>
    <row r="13" spans="1:29" x14ac:dyDescent="0.3">
      <c r="A13" s="120">
        <f>Messdaten!A11</f>
        <v>43200</v>
      </c>
      <c r="B13">
        <f>Messdaten!L11</f>
        <v>2266</v>
      </c>
      <c r="C13">
        <f>Messdaten!K11</f>
        <v>2087</v>
      </c>
      <c r="D13" s="143">
        <f t="shared" si="1"/>
        <v>2310.8396999999995</v>
      </c>
      <c r="E13">
        <f>Messdaten!M11</f>
        <v>0</v>
      </c>
      <c r="F13">
        <f>Messdaten!N11</f>
        <v>8.6</v>
      </c>
      <c r="G13" s="143">
        <f t="shared" si="2"/>
        <v>0</v>
      </c>
      <c r="H13">
        <f>Messdaten!R11</f>
        <v>17</v>
      </c>
      <c r="I13" s="142">
        <f t="shared" si="3"/>
        <v>19.41785770263985</v>
      </c>
      <c r="J13">
        <f>Messdaten!S11</f>
        <v>1006</v>
      </c>
      <c r="K13" s="147">
        <f t="shared" si="4"/>
        <v>1.2240050771421243E-2</v>
      </c>
      <c r="L13" s="147">
        <f t="shared" si="5"/>
        <v>1.2092043544506249E-2</v>
      </c>
      <c r="M13">
        <f>Messdaten!Q11</f>
        <v>95</v>
      </c>
      <c r="N13" s="124">
        <f t="shared" si="6"/>
        <v>1.2007680379940999</v>
      </c>
      <c r="O13" s="147">
        <f t="shared" si="0"/>
        <v>1.4500580555726865E-2</v>
      </c>
      <c r="P13" s="124">
        <f t="shared" si="7"/>
        <v>1.1864236402433244</v>
      </c>
      <c r="Q13" s="142">
        <f t="shared" si="8"/>
        <v>4.4917926932259951</v>
      </c>
      <c r="R13" s="142">
        <f t="shared" si="11"/>
        <v>4.580676469407126</v>
      </c>
      <c r="S13" s="142">
        <f t="shared" si="9"/>
        <v>4.8925987519182481</v>
      </c>
      <c r="T13" s="142">
        <f t="shared" si="12"/>
        <v>4.9894136946615779</v>
      </c>
      <c r="U13">
        <f>Messdaten!O11</f>
        <v>4.62</v>
      </c>
      <c r="V13" s="142">
        <f t="shared" si="10"/>
        <v>2.7176470588235295</v>
      </c>
    </row>
    <row r="14" spans="1:29" x14ac:dyDescent="0.3">
      <c r="A14" s="120"/>
      <c r="D14" s="143"/>
      <c r="G14" s="143"/>
      <c r="O14" s="147"/>
    </row>
    <row r="15" spans="1:29" x14ac:dyDescent="0.3">
      <c r="A15" s="120"/>
      <c r="D15" s="143"/>
      <c r="G15" s="143"/>
      <c r="O15" s="147"/>
      <c r="W15" s="154">
        <f>Messdaten!X13</f>
        <v>94.7</v>
      </c>
    </row>
    <row r="16" spans="1:29" x14ac:dyDescent="0.3">
      <c r="A16" s="120">
        <f>Messdaten!A13</f>
        <v>43201</v>
      </c>
      <c r="B16">
        <f>Messdaten!L13</f>
        <v>115</v>
      </c>
      <c r="C16">
        <f>Messdaten!K13</f>
        <v>0</v>
      </c>
      <c r="D16" s="143">
        <f t="shared" si="1"/>
        <v>54.584000000000003</v>
      </c>
      <c r="E16">
        <f>Messdaten!M13</f>
        <v>1.4</v>
      </c>
      <c r="F16">
        <f>Messdaten!N13</f>
        <v>8.6</v>
      </c>
      <c r="G16" s="143">
        <f t="shared" si="2"/>
        <v>9.9905715683402523</v>
      </c>
      <c r="H16">
        <f>Messdaten!R13</f>
        <v>18</v>
      </c>
      <c r="I16" s="142">
        <f t="shared" si="3"/>
        <v>20.685118874563521</v>
      </c>
      <c r="J16">
        <f>Messdaten!S13</f>
        <v>1007.4</v>
      </c>
      <c r="K16" s="147">
        <f t="shared" si="4"/>
        <v>1.3037115055996723E-2</v>
      </c>
      <c r="L16" s="147">
        <f t="shared" si="5"/>
        <v>1.2869336041331598E-2</v>
      </c>
      <c r="M16">
        <f>Messdaten!Q13</f>
        <v>80</v>
      </c>
      <c r="N16" s="124">
        <f t="shared" si="6"/>
        <v>1.1966716822023999</v>
      </c>
      <c r="O16" s="147">
        <f t="shared" ref="O16:O22" si="13">I16*100/($K$2*(273.15+H16))</f>
        <v>1.5393872233120737E-2</v>
      </c>
      <c r="P16" s="124">
        <f t="shared" si="7"/>
        <v>1.181469421107737</v>
      </c>
      <c r="Q16" s="142">
        <f t="shared" si="8"/>
        <v>0.22795947030935101</v>
      </c>
      <c r="S16" s="142">
        <f t="shared" si="9"/>
        <v>0.24778150244621652</v>
      </c>
      <c r="U16">
        <f>Messdaten!O13</f>
        <v>0</v>
      </c>
      <c r="V16" s="142">
        <f t="shared" si="10"/>
        <v>0</v>
      </c>
      <c r="W16">
        <f>Messdaten!V13</f>
        <v>83.9</v>
      </c>
      <c r="X16" s="155">
        <f>W16-($W$15-$W$23)/$B$23*B16</f>
        <v>83.880653301556151</v>
      </c>
      <c r="Y16" s="155">
        <v>10</v>
      </c>
      <c r="Z16" s="155">
        <f>$N$3*Y16/10/1000</f>
        <v>0.64300000000000002</v>
      </c>
      <c r="AA16" s="155">
        <f>8.5+Z16</f>
        <v>9.1430000000000007</v>
      </c>
      <c r="AB16" s="155">
        <f>$W$15-X16-AA16</f>
        <v>1.6763466984438509</v>
      </c>
      <c r="AC16">
        <f>AB16/1000/($E$2*$N$2)</f>
        <v>6.6458974857754724E-3</v>
      </c>
    </row>
    <row r="17" spans="1:29" x14ac:dyDescent="0.3">
      <c r="A17" s="120">
        <f>Messdaten!A14</f>
        <v>43201</v>
      </c>
      <c r="B17">
        <f>Messdaten!L14</f>
        <v>227</v>
      </c>
      <c r="C17">
        <f>Messdaten!K14</f>
        <v>0</v>
      </c>
      <c r="D17" s="143">
        <f t="shared" si="1"/>
        <v>54.584000000000003</v>
      </c>
      <c r="E17">
        <f>Messdaten!M14</f>
        <v>1.4</v>
      </c>
      <c r="F17">
        <f>Messdaten!N14</f>
        <v>8.6</v>
      </c>
      <c r="G17" s="143">
        <f t="shared" si="2"/>
        <v>9.9905715683402523</v>
      </c>
      <c r="H17">
        <f>Messdaten!R14</f>
        <v>17</v>
      </c>
      <c r="I17" s="142">
        <f t="shared" si="3"/>
        <v>19.41785770263985</v>
      </c>
      <c r="J17">
        <f>Messdaten!S14</f>
        <v>1007.4</v>
      </c>
      <c r="K17" s="147">
        <f t="shared" si="4"/>
        <v>1.2222706256428146E-2</v>
      </c>
      <c r="L17" s="147">
        <f t="shared" si="5"/>
        <v>1.2075115664646774E-2</v>
      </c>
      <c r="M17">
        <f>Messdaten!Q14</f>
        <v>85</v>
      </c>
      <c r="N17" s="124">
        <f t="shared" si="6"/>
        <v>1.2007680379940999</v>
      </c>
      <c r="O17" s="147">
        <f t="shared" si="13"/>
        <v>1.4500580555726865E-2</v>
      </c>
      <c r="P17" s="124">
        <f t="shared" si="7"/>
        <v>1.186443721236325</v>
      </c>
      <c r="Q17" s="142">
        <f t="shared" si="8"/>
        <v>0.44997217182802329</v>
      </c>
      <c r="S17" s="142">
        <f t="shared" si="9"/>
        <v>0.49012767679985447</v>
      </c>
      <c r="U17">
        <f>Messdaten!O14</f>
        <v>0.04</v>
      </c>
      <c r="V17" s="142">
        <f t="shared" si="10"/>
        <v>2.3529411764705882E-2</v>
      </c>
      <c r="W17">
        <f>Messdaten!V14</f>
        <v>84</v>
      </c>
      <c r="X17" s="155">
        <f t="shared" ref="X17:X22" si="14">W17-($W$15-$W$23)/$B$23*B17</f>
        <v>83.961811299593435</v>
      </c>
      <c r="Y17" s="155">
        <v>10</v>
      </c>
      <c r="Z17" s="155">
        <f t="shared" ref="Z17:Z80" si="15">$N$3*Y17/10/1000</f>
        <v>0.64300000000000002</v>
      </c>
      <c r="AA17" s="155">
        <f t="shared" ref="AA17:AA80" si="16">8.5+Z17</f>
        <v>9.1430000000000007</v>
      </c>
      <c r="AB17" s="155">
        <f t="shared" ref="AB17:AB22" si="17">$W$15-X17-AA17</f>
        <v>1.5951887004065668</v>
      </c>
      <c r="AC17">
        <f t="shared" ref="AC17:AC80" si="18">AB17/1000/($E$2*$N$2)</f>
        <v>6.3241455858807473E-3</v>
      </c>
    </row>
    <row r="18" spans="1:29" x14ac:dyDescent="0.3">
      <c r="A18" s="120">
        <f>Messdaten!A15</f>
        <v>43201</v>
      </c>
      <c r="B18">
        <f>Messdaten!L15</f>
        <v>455</v>
      </c>
      <c r="C18">
        <f>Messdaten!K15</f>
        <v>406</v>
      </c>
      <c r="D18" s="143">
        <f t="shared" si="1"/>
        <v>493.51060000000001</v>
      </c>
      <c r="E18">
        <f>Messdaten!M15</f>
        <v>1.4</v>
      </c>
      <c r="F18">
        <f>Messdaten!N15</f>
        <v>8.6</v>
      </c>
      <c r="G18" s="143">
        <f t="shared" si="2"/>
        <v>9.9905715683402523</v>
      </c>
      <c r="H18">
        <f>Messdaten!R15</f>
        <v>16</v>
      </c>
      <c r="I18" s="142">
        <f t="shared" si="3"/>
        <v>18.21899346910487</v>
      </c>
      <c r="J18">
        <f>Messdaten!S15</f>
        <v>1007.4</v>
      </c>
      <c r="K18" s="147">
        <f t="shared" si="4"/>
        <v>1.1454173749029586E-2</v>
      </c>
      <c r="L18" s="147">
        <f t="shared" si="5"/>
        <v>1.1324461400533694E-2</v>
      </c>
      <c r="M18">
        <f>Messdaten!Q15</f>
        <v>90</v>
      </c>
      <c r="N18" s="124">
        <f t="shared" si="6"/>
        <v>1.2048887510271999</v>
      </c>
      <c r="O18" s="147">
        <f t="shared" si="13"/>
        <v>1.3652363233375379E-2</v>
      </c>
      <c r="P18" s="124">
        <f t="shared" si="7"/>
        <v>1.1913986405347177</v>
      </c>
      <c r="Q18" s="142">
        <f t="shared" si="8"/>
        <v>0.90192659991960622</v>
      </c>
      <c r="R18" s="142">
        <f t="shared" si="11"/>
        <v>0.97826447798304361</v>
      </c>
      <c r="S18" s="142">
        <f t="shared" si="9"/>
        <v>0.98446378724488226</v>
      </c>
      <c r="T18" s="142">
        <f t="shared" si="12"/>
        <v>1.067787504003284</v>
      </c>
      <c r="U18">
        <f>Messdaten!O15</f>
        <v>0.19</v>
      </c>
      <c r="V18" s="142">
        <f t="shared" si="10"/>
        <v>0.11176470588235295</v>
      </c>
      <c r="W18">
        <f>Messdaten!V15</f>
        <v>84</v>
      </c>
      <c r="X18" s="155">
        <f t="shared" si="14"/>
        <v>83.923454367026494</v>
      </c>
      <c r="Y18" s="155">
        <v>10</v>
      </c>
      <c r="Z18" s="155">
        <f t="shared" si="15"/>
        <v>0.64300000000000002</v>
      </c>
      <c r="AA18" s="155">
        <f t="shared" si="16"/>
        <v>9.1430000000000007</v>
      </c>
      <c r="AB18" s="155">
        <f t="shared" si="17"/>
        <v>1.6335456329735081</v>
      </c>
      <c r="AC18">
        <f t="shared" si="18"/>
        <v>6.4762121255442515E-3</v>
      </c>
    </row>
    <row r="19" spans="1:29" x14ac:dyDescent="0.3">
      <c r="A19" s="120">
        <f>Messdaten!A16</f>
        <v>43201</v>
      </c>
      <c r="B19">
        <f>Messdaten!L16</f>
        <v>906</v>
      </c>
      <c r="C19">
        <f>Messdaten!K16</f>
        <v>807</v>
      </c>
      <c r="D19" s="143">
        <f t="shared" si="1"/>
        <v>927.0317</v>
      </c>
      <c r="E19">
        <f>Messdaten!M16</f>
        <v>1.4</v>
      </c>
      <c r="F19">
        <f>Messdaten!N16</f>
        <v>8.6</v>
      </c>
      <c r="G19" s="143">
        <f>E19/$E$2</f>
        <v>9.9905715683402523</v>
      </c>
      <c r="H19">
        <f>Messdaten!R16</f>
        <v>16</v>
      </c>
      <c r="I19" s="142">
        <f t="shared" si="3"/>
        <v>18.21899346910487</v>
      </c>
      <c r="J19">
        <f>Messdaten!S16</f>
        <v>1007.4</v>
      </c>
      <c r="K19" s="147">
        <f t="shared" si="4"/>
        <v>1.1454173749029586E-2</v>
      </c>
      <c r="L19" s="147">
        <f t="shared" si="5"/>
        <v>1.1324461400533694E-2</v>
      </c>
      <c r="M19">
        <f>Messdaten!Q16</f>
        <v>92</v>
      </c>
      <c r="N19" s="124">
        <f t="shared" si="6"/>
        <v>1.2048887510271999</v>
      </c>
      <c r="O19" s="147">
        <f t="shared" si="13"/>
        <v>1.3652363233375379E-2</v>
      </c>
      <c r="P19" s="124">
        <f t="shared" si="7"/>
        <v>1.1913986405347177</v>
      </c>
      <c r="Q19" s="142">
        <f t="shared" si="8"/>
        <v>1.7959241747849741</v>
      </c>
      <c r="R19" s="142">
        <f t="shared" si="11"/>
        <v>1.8376143938432801</v>
      </c>
      <c r="S19" s="142">
        <f t="shared" si="9"/>
        <v>1.9602729477887104</v>
      </c>
      <c r="T19" s="142">
        <f t="shared" si="12"/>
        <v>2.0057783258858493</v>
      </c>
      <c r="U19">
        <f>Messdaten!O16</f>
        <v>0.78</v>
      </c>
      <c r="V19" s="142">
        <f t="shared" si="10"/>
        <v>0.45882352941176474</v>
      </c>
      <c r="W19">
        <f>Messdaten!V16</f>
        <v>84.1</v>
      </c>
      <c r="X19" s="155">
        <f t="shared" si="14"/>
        <v>83.947581662694517</v>
      </c>
      <c r="Y19" s="155">
        <v>10</v>
      </c>
      <c r="Z19" s="155">
        <f t="shared" si="15"/>
        <v>0.64300000000000002</v>
      </c>
      <c r="AA19" s="155">
        <f t="shared" si="16"/>
        <v>9.1430000000000007</v>
      </c>
      <c r="AB19" s="155">
        <f t="shared" si="17"/>
        <v>1.6094183373054847</v>
      </c>
      <c r="AC19">
        <f t="shared" si="18"/>
        <v>6.3805591596228645E-3</v>
      </c>
    </row>
    <row r="20" spans="1:29" x14ac:dyDescent="0.3">
      <c r="A20" s="120">
        <f>Messdaten!A17</f>
        <v>43201</v>
      </c>
      <c r="B20">
        <f>Messdaten!L17</f>
        <v>1359</v>
      </c>
      <c r="C20">
        <f>Messdaten!K17</f>
        <v>1229</v>
      </c>
      <c r="D20" s="143">
        <f t="shared" si="1"/>
        <v>1383.2559000000001</v>
      </c>
      <c r="E20">
        <f>Messdaten!M17</f>
        <v>1.4</v>
      </c>
      <c r="F20">
        <f>Messdaten!N17</f>
        <v>8.6</v>
      </c>
      <c r="G20" s="143">
        <f t="shared" si="2"/>
        <v>9.9905715683402523</v>
      </c>
      <c r="H20">
        <f>Messdaten!R17</f>
        <v>15</v>
      </c>
      <c r="I20" s="142">
        <f t="shared" si="3"/>
        <v>17.085376704658628</v>
      </c>
      <c r="J20">
        <f>Messdaten!S17</f>
        <v>1007.4</v>
      </c>
      <c r="K20" s="147">
        <f t="shared" si="4"/>
        <v>1.0729179768330476E-2</v>
      </c>
      <c r="L20" s="147">
        <f t="shared" si="5"/>
        <v>1.0615286451697887E-2</v>
      </c>
      <c r="M20">
        <f>Messdaten!Q17</f>
        <v>94</v>
      </c>
      <c r="N20" s="124">
        <f t="shared" si="6"/>
        <v>1.2090339404874999</v>
      </c>
      <c r="O20" s="147">
        <f t="shared" si="13"/>
        <v>1.284732130784824E-2</v>
      </c>
      <c r="P20" s="124">
        <f t="shared" si="7"/>
        <v>1.19633607687522</v>
      </c>
      <c r="Q20" s="142">
        <f t="shared" si="8"/>
        <v>2.6938862621774611</v>
      </c>
      <c r="R20" s="142">
        <f t="shared" si="11"/>
        <v>2.7419676718807362</v>
      </c>
      <c r="S20" s="142">
        <f t="shared" si="9"/>
        <v>2.9464959964612607</v>
      </c>
      <c r="T20" s="142">
        <f t="shared" si="12"/>
        <v>2.9990860716934646</v>
      </c>
      <c r="U20">
        <f>Messdaten!O17</f>
        <v>1.79</v>
      </c>
      <c r="V20" s="142">
        <f t="shared" si="10"/>
        <v>1.0529411764705883</v>
      </c>
      <c r="W20">
        <f>Messdaten!V17</f>
        <v>84.2</v>
      </c>
      <c r="X20" s="155">
        <f t="shared" si="14"/>
        <v>83.971372494041773</v>
      </c>
      <c r="Y20" s="155">
        <v>10</v>
      </c>
      <c r="Z20" s="155">
        <f t="shared" si="15"/>
        <v>0.64300000000000002</v>
      </c>
      <c r="AA20" s="155">
        <f t="shared" si="16"/>
        <v>9.1430000000000007</v>
      </c>
      <c r="AB20" s="155">
        <f t="shared" si="17"/>
        <v>1.5856275059582288</v>
      </c>
      <c r="AC20">
        <f t="shared" si="18"/>
        <v>6.2862401107160893E-3</v>
      </c>
    </row>
    <row r="21" spans="1:29" x14ac:dyDescent="0.3">
      <c r="A21" s="120">
        <f>Messdaten!A18</f>
        <v>43201</v>
      </c>
      <c r="B21">
        <f>Messdaten!L18</f>
        <v>1823</v>
      </c>
      <c r="C21">
        <f>Messdaten!K18</f>
        <v>1667</v>
      </c>
      <c r="D21" s="143">
        <f t="shared" si="1"/>
        <v>1856.7776999999999</v>
      </c>
      <c r="E21">
        <f>Messdaten!M18</f>
        <v>1.4</v>
      </c>
      <c r="F21">
        <f>Messdaten!N18</f>
        <v>8.6</v>
      </c>
      <c r="G21" s="143">
        <f t="shared" si="2"/>
        <v>9.9905715683402523</v>
      </c>
      <c r="H21">
        <f>Messdaten!R18</f>
        <v>15</v>
      </c>
      <c r="I21" s="142">
        <f t="shared" si="3"/>
        <v>17.085376704658628</v>
      </c>
      <c r="J21">
        <f>Messdaten!S18</f>
        <v>1007.4</v>
      </c>
      <c r="K21" s="147">
        <f t="shared" si="4"/>
        <v>1.0729179768330476E-2</v>
      </c>
      <c r="L21" s="147">
        <f t="shared" si="5"/>
        <v>1.0615286451697887E-2</v>
      </c>
      <c r="M21">
        <f>Messdaten!Q18</f>
        <v>94</v>
      </c>
      <c r="N21" s="124">
        <f t="shared" si="6"/>
        <v>1.2090339404874999</v>
      </c>
      <c r="O21" s="147">
        <f t="shared" si="13"/>
        <v>1.284732130784824E-2</v>
      </c>
      <c r="P21" s="124">
        <f t="shared" si="7"/>
        <v>1.19633607687522</v>
      </c>
      <c r="Q21" s="142">
        <f t="shared" si="8"/>
        <v>3.6136531684691033</v>
      </c>
      <c r="R21" s="142">
        <f t="shared" si="11"/>
        <v>3.6806092258627396</v>
      </c>
      <c r="S21" s="142">
        <f t="shared" si="9"/>
        <v>3.9525108179167607</v>
      </c>
      <c r="T21" s="142">
        <f t="shared" si="12"/>
        <v>4.0257454447156347</v>
      </c>
      <c r="U21">
        <f>Messdaten!O18</f>
        <v>3.4</v>
      </c>
      <c r="V21" s="142">
        <f t="shared" si="10"/>
        <v>2</v>
      </c>
      <c r="W21">
        <f>Messdaten!V18</f>
        <v>84.4</v>
      </c>
      <c r="X21" s="155">
        <f t="shared" si="14"/>
        <v>84.093312771624852</v>
      </c>
      <c r="Y21" s="155">
        <v>10</v>
      </c>
      <c r="Z21" s="155">
        <f t="shared" si="15"/>
        <v>0.64300000000000002</v>
      </c>
      <c r="AA21" s="155">
        <f t="shared" si="16"/>
        <v>9.1430000000000007</v>
      </c>
      <c r="AB21" s="155">
        <f t="shared" si="17"/>
        <v>1.4636872283751501</v>
      </c>
      <c r="AC21">
        <f t="shared" si="18"/>
        <v>5.8028063526775883E-3</v>
      </c>
    </row>
    <row r="22" spans="1:29" x14ac:dyDescent="0.3">
      <c r="A22" s="120">
        <f>Messdaten!A19</f>
        <v>43201</v>
      </c>
      <c r="B22">
        <f>Messdaten!L19</f>
        <v>2248</v>
      </c>
      <c r="C22">
        <f>Messdaten!K19</f>
        <v>2068</v>
      </c>
      <c r="D22" s="143">
        <f t="shared" si="1"/>
        <v>2290.2987999999996</v>
      </c>
      <c r="E22">
        <f>Messdaten!M19</f>
        <v>1.4</v>
      </c>
      <c r="F22">
        <f>Messdaten!N19</f>
        <v>8.6</v>
      </c>
      <c r="G22" s="143">
        <f t="shared" si="2"/>
        <v>9.9905715683402523</v>
      </c>
      <c r="H22">
        <f>Messdaten!R19</f>
        <v>15</v>
      </c>
      <c r="I22" s="142">
        <f t="shared" si="3"/>
        <v>17.085376704658628</v>
      </c>
      <c r="J22">
        <f>Messdaten!S19</f>
        <v>1007.4</v>
      </c>
      <c r="K22" s="147">
        <f t="shared" si="4"/>
        <v>1.0729179768330476E-2</v>
      </c>
      <c r="L22" s="147">
        <f t="shared" si="5"/>
        <v>1.0615286451697887E-2</v>
      </c>
      <c r="M22">
        <f>Messdaten!Q19</f>
        <v>95</v>
      </c>
      <c r="N22" s="124">
        <f t="shared" si="6"/>
        <v>1.2090339404874999</v>
      </c>
      <c r="O22" s="147">
        <f t="shared" si="13"/>
        <v>1.284732130784824E-2</v>
      </c>
      <c r="P22" s="124">
        <f t="shared" si="7"/>
        <v>1.19633607687522</v>
      </c>
      <c r="Q22" s="142">
        <f t="shared" si="8"/>
        <v>4.4561120804819225</v>
      </c>
      <c r="R22" s="142">
        <f t="shared" si="11"/>
        <v>4.5399591417229761</v>
      </c>
      <c r="S22" s="142">
        <f t="shared" si="9"/>
        <v>4.8739683591206138</v>
      </c>
      <c r="T22" s="142">
        <f t="shared" si="12"/>
        <v>4.965677884400316</v>
      </c>
      <c r="U22">
        <f>Messdaten!O19</f>
        <v>6.11</v>
      </c>
      <c r="V22" s="142">
        <f t="shared" si="10"/>
        <v>3.5941176470588236</v>
      </c>
      <c r="W22">
        <f>Messdaten!V19</f>
        <v>82</v>
      </c>
      <c r="X22" s="155">
        <f t="shared" si="14"/>
        <v>81.621814103462782</v>
      </c>
      <c r="Y22" s="155">
        <v>10</v>
      </c>
      <c r="Z22" s="155">
        <f t="shared" si="15"/>
        <v>0.64300000000000002</v>
      </c>
      <c r="AA22" s="155">
        <f t="shared" si="16"/>
        <v>9.1430000000000007</v>
      </c>
      <c r="AB22" s="155">
        <f t="shared" si="17"/>
        <v>3.9351858965372202</v>
      </c>
      <c r="AC22">
        <f t="shared" si="18"/>
        <v>1.5601093783364406E-2</v>
      </c>
    </row>
    <row r="23" spans="1:29" x14ac:dyDescent="0.3">
      <c r="A23" s="120"/>
      <c r="B23">
        <f>SUM(B16:B22)</f>
        <v>7133</v>
      </c>
      <c r="D23" s="143"/>
      <c r="G23" s="143"/>
      <c r="O23" s="147"/>
      <c r="W23" s="153">
        <f>Messdaten!Y13</f>
        <v>93.5</v>
      </c>
      <c r="AA23" s="155"/>
    </row>
    <row r="24" spans="1:29" x14ac:dyDescent="0.3">
      <c r="A24" s="120"/>
      <c r="D24" s="143"/>
      <c r="G24" s="143"/>
      <c r="O24" s="147"/>
      <c r="W24" s="154">
        <f>Messdaten!X21</f>
        <v>93.7</v>
      </c>
      <c r="AA24" s="155"/>
    </row>
    <row r="25" spans="1:29" x14ac:dyDescent="0.3">
      <c r="A25" s="120">
        <f>Messdaten!A21</f>
        <v>43201</v>
      </c>
      <c r="B25">
        <f>Messdaten!L21</f>
        <v>118</v>
      </c>
      <c r="C25">
        <f>Messdaten!K21</f>
        <v>0</v>
      </c>
      <c r="D25" s="143">
        <f t="shared" si="1"/>
        <v>54.584000000000003</v>
      </c>
      <c r="E25">
        <f>Messdaten!M21</f>
        <v>1.7</v>
      </c>
      <c r="F25">
        <f>Messdaten!N21</f>
        <v>8.6</v>
      </c>
      <c r="G25" s="143">
        <f t="shared" si="2"/>
        <v>12.131408332984593</v>
      </c>
      <c r="H25">
        <f>Messdaten!R21</f>
        <v>17</v>
      </c>
      <c r="I25" s="142">
        <f t="shared" si="3"/>
        <v>19.41785770263985</v>
      </c>
      <c r="J25">
        <f>Messdaten!S21</f>
        <v>1007.4</v>
      </c>
      <c r="K25" s="147">
        <f t="shared" si="4"/>
        <v>1.2222706256428146E-2</v>
      </c>
      <c r="L25" s="147">
        <f t="shared" si="5"/>
        <v>1.2075115664646774E-2</v>
      </c>
      <c r="M25">
        <f>Messdaten!Q21</f>
        <v>95</v>
      </c>
      <c r="N25" s="124">
        <f t="shared" si="6"/>
        <v>1.2007680379940999</v>
      </c>
      <c r="O25" s="147">
        <f t="shared" ref="O25:O31" si="19">I25*100/($K$2*(273.15+H25))</f>
        <v>1.4500580555726865E-2</v>
      </c>
      <c r="P25" s="124">
        <f t="shared" si="7"/>
        <v>1.186443721236325</v>
      </c>
      <c r="Q25" s="142">
        <f t="shared" si="8"/>
        <v>0.23390623910002975</v>
      </c>
      <c r="S25" s="142">
        <f t="shared" si="9"/>
        <v>0.25478002582547504</v>
      </c>
      <c r="U25">
        <f>Messdaten!O21</f>
        <v>0</v>
      </c>
      <c r="V25" s="142">
        <f t="shared" si="10"/>
        <v>0</v>
      </c>
      <c r="W25">
        <f>Messdaten!V21</f>
        <v>81.2</v>
      </c>
      <c r="X25" s="155">
        <f>W25-($W$24-$W$32)/$B$32*B25</f>
        <v>81.196697915209185</v>
      </c>
      <c r="Y25" s="155">
        <v>14</v>
      </c>
      <c r="Z25" s="155">
        <f t="shared" si="15"/>
        <v>0.9002</v>
      </c>
      <c r="AA25" s="155">
        <f t="shared" si="16"/>
        <v>9.4001999999999999</v>
      </c>
      <c r="AB25" s="155">
        <f>$W$24-X25-AA25</f>
        <v>3.1031020847908177</v>
      </c>
      <c r="AC25">
        <f t="shared" si="18"/>
        <v>1.2302287088082741E-2</v>
      </c>
    </row>
    <row r="26" spans="1:29" x14ac:dyDescent="0.3">
      <c r="A26" s="120">
        <f>Messdaten!A22</f>
        <v>43201</v>
      </c>
      <c r="B26">
        <f>Messdaten!L22</f>
        <v>229</v>
      </c>
      <c r="C26">
        <f>Messdaten!K22</f>
        <v>0</v>
      </c>
      <c r="D26" s="143">
        <f t="shared" si="1"/>
        <v>54.584000000000003</v>
      </c>
      <c r="E26">
        <f>Messdaten!M22</f>
        <v>1.7</v>
      </c>
      <c r="F26">
        <f>Messdaten!N22</f>
        <v>8.6</v>
      </c>
      <c r="G26" s="143">
        <f t="shared" si="2"/>
        <v>12.131408332984593</v>
      </c>
      <c r="H26">
        <f>Messdaten!R22</f>
        <v>16</v>
      </c>
      <c r="I26" s="142">
        <f t="shared" si="3"/>
        <v>18.21899346910487</v>
      </c>
      <c r="J26">
        <f>Messdaten!S22</f>
        <v>1007.4</v>
      </c>
      <c r="K26" s="147">
        <f t="shared" si="4"/>
        <v>1.1454173749029586E-2</v>
      </c>
      <c r="L26" s="147">
        <f t="shared" si="5"/>
        <v>1.1324461400533694E-2</v>
      </c>
      <c r="M26">
        <f>Messdaten!Q22</f>
        <v>92</v>
      </c>
      <c r="N26" s="124">
        <f t="shared" si="6"/>
        <v>1.2048887510271999</v>
      </c>
      <c r="O26" s="147">
        <f t="shared" si="19"/>
        <v>1.3652363233375379E-2</v>
      </c>
      <c r="P26" s="124">
        <f t="shared" si="7"/>
        <v>1.1913986405347177</v>
      </c>
      <c r="Q26" s="142">
        <f t="shared" si="8"/>
        <v>0.45393668435514245</v>
      </c>
      <c r="S26" s="142">
        <f t="shared" si="9"/>
        <v>0.49547737863533631</v>
      </c>
      <c r="U26">
        <f>Messdaten!O22</f>
        <v>0.04</v>
      </c>
      <c r="V26" s="142">
        <f t="shared" si="10"/>
        <v>2.3529411764705882E-2</v>
      </c>
      <c r="W26">
        <f>Messdaten!V22</f>
        <v>81.3</v>
      </c>
      <c r="X26" s="155">
        <f t="shared" ref="X26:X31" si="20">W26-($W$24-$W$32)/$B$32*B26</f>
        <v>81.293591716804244</v>
      </c>
      <c r="Y26" s="155">
        <v>14</v>
      </c>
      <c r="Z26" s="155">
        <f t="shared" si="15"/>
        <v>0.9002</v>
      </c>
      <c r="AA26" s="155">
        <f t="shared" si="16"/>
        <v>9.4001999999999999</v>
      </c>
      <c r="AB26" s="155">
        <f t="shared" ref="AB26:AB31" si="21">$W$24-X26-AA26</f>
        <v>3.0062082831957593</v>
      </c>
      <c r="AC26">
        <f t="shared" si="18"/>
        <v>1.1918150397858936E-2</v>
      </c>
    </row>
    <row r="27" spans="1:29" x14ac:dyDescent="0.3">
      <c r="A27" s="120">
        <f>Messdaten!A23</f>
        <v>43201</v>
      </c>
      <c r="B27">
        <f>Messdaten!L23</f>
        <v>458</v>
      </c>
      <c r="C27">
        <f>Messdaten!K23</f>
        <v>406</v>
      </c>
      <c r="D27" s="143">
        <f t="shared" si="1"/>
        <v>493.51060000000001</v>
      </c>
      <c r="E27">
        <f>Messdaten!M23</f>
        <v>1.7</v>
      </c>
      <c r="F27">
        <f>Messdaten!N23</f>
        <v>8.6</v>
      </c>
      <c r="G27" s="143">
        <f t="shared" si="2"/>
        <v>12.131408332984593</v>
      </c>
      <c r="H27">
        <f>Messdaten!R23</f>
        <v>15</v>
      </c>
      <c r="I27" s="142">
        <f t="shared" si="3"/>
        <v>17.085376704658628</v>
      </c>
      <c r="J27">
        <f>Messdaten!S23</f>
        <v>1007.4</v>
      </c>
      <c r="K27" s="147">
        <f t="shared" si="4"/>
        <v>1.0729179768330476E-2</v>
      </c>
      <c r="L27" s="147">
        <f t="shared" si="5"/>
        <v>1.0615286451697887E-2</v>
      </c>
      <c r="M27">
        <f>Messdaten!Q23</f>
        <v>93</v>
      </c>
      <c r="N27" s="124">
        <f t="shared" si="6"/>
        <v>1.2090339404874999</v>
      </c>
      <c r="O27" s="147">
        <f t="shared" si="19"/>
        <v>1.284732130784824E-2</v>
      </c>
      <c r="P27" s="124">
        <f t="shared" si="7"/>
        <v>1.19633607687522</v>
      </c>
      <c r="Q27" s="142">
        <f t="shared" si="8"/>
        <v>0.9078733687102849</v>
      </c>
      <c r="R27" s="142">
        <f t="shared" si="11"/>
        <v>0.97826447798304361</v>
      </c>
      <c r="S27" s="142">
        <f t="shared" si="9"/>
        <v>0.99300600910909298</v>
      </c>
      <c r="T27" s="142">
        <f t="shared" si="12"/>
        <v>1.0699977977271484</v>
      </c>
      <c r="U27">
        <f>Messdaten!O23</f>
        <v>0.2</v>
      </c>
      <c r="V27" s="142">
        <f t="shared" si="10"/>
        <v>0.11764705882352942</v>
      </c>
      <c r="W27">
        <f>Messdaten!V23</f>
        <v>81.5</v>
      </c>
      <c r="X27" s="155">
        <f t="shared" si="20"/>
        <v>81.487183433608507</v>
      </c>
      <c r="Y27" s="155">
        <v>14</v>
      </c>
      <c r="Z27" s="155">
        <f t="shared" si="15"/>
        <v>0.9002</v>
      </c>
      <c r="AA27" s="155">
        <f t="shared" si="16"/>
        <v>9.4001999999999999</v>
      </c>
      <c r="AB27" s="155">
        <f t="shared" si="21"/>
        <v>2.8126165663914957</v>
      </c>
      <c r="AC27">
        <f t="shared" si="18"/>
        <v>1.115065361144193E-2</v>
      </c>
    </row>
    <row r="28" spans="1:29" x14ac:dyDescent="0.3">
      <c r="A28" s="120">
        <f>Messdaten!A24</f>
        <v>43201</v>
      </c>
      <c r="B28">
        <f>Messdaten!L24</f>
        <v>908</v>
      </c>
      <c r="C28">
        <f>Messdaten!K24</f>
        <v>804</v>
      </c>
      <c r="D28" s="143">
        <f t="shared" si="1"/>
        <v>923.78839999999991</v>
      </c>
      <c r="E28">
        <f>Messdaten!M24</f>
        <v>1.7</v>
      </c>
      <c r="F28">
        <f>Messdaten!N24</f>
        <v>8.6</v>
      </c>
      <c r="G28" s="143">
        <f t="shared" si="2"/>
        <v>12.131408332984593</v>
      </c>
      <c r="H28">
        <f>Messdaten!R24</f>
        <v>15</v>
      </c>
      <c r="I28" s="142">
        <f t="shared" si="3"/>
        <v>17.085376704658628</v>
      </c>
      <c r="J28">
        <f>Messdaten!S24</f>
        <v>1007.4</v>
      </c>
      <c r="K28" s="147">
        <f t="shared" si="4"/>
        <v>1.0729179768330476E-2</v>
      </c>
      <c r="L28" s="147">
        <f t="shared" si="5"/>
        <v>1.0615286451697887E-2</v>
      </c>
      <c r="M28">
        <f>Messdaten!Q24</f>
        <v>93</v>
      </c>
      <c r="N28" s="124">
        <f t="shared" si="6"/>
        <v>1.2090339404874999</v>
      </c>
      <c r="O28" s="147">
        <f t="shared" si="19"/>
        <v>1.284732130784824E-2</v>
      </c>
      <c r="P28" s="124">
        <f t="shared" si="7"/>
        <v>1.19633607687522</v>
      </c>
      <c r="Q28" s="142">
        <f t="shared" si="8"/>
        <v>1.7998886873120932</v>
      </c>
      <c r="R28" s="142">
        <f t="shared" si="11"/>
        <v>1.8311853421036772</v>
      </c>
      <c r="S28" s="142">
        <f t="shared" si="9"/>
        <v>1.9686669350896429</v>
      </c>
      <c r="T28" s="142">
        <f t="shared" si="12"/>
        <v>2.0028983238979792</v>
      </c>
      <c r="U28">
        <f>Messdaten!O24</f>
        <v>0.8</v>
      </c>
      <c r="V28" s="142">
        <f t="shared" si="10"/>
        <v>0.4705882352941177</v>
      </c>
      <c r="W28">
        <f>Messdaten!V24</f>
        <v>81.900000000000006</v>
      </c>
      <c r="X28" s="155">
        <f t="shared" si="20"/>
        <v>81.87459073737233</v>
      </c>
      <c r="Y28" s="155">
        <v>14</v>
      </c>
      <c r="Z28" s="155">
        <f t="shared" si="15"/>
        <v>0.9002</v>
      </c>
      <c r="AA28" s="155">
        <f t="shared" si="16"/>
        <v>9.4001999999999999</v>
      </c>
      <c r="AB28" s="155">
        <f t="shared" si="21"/>
        <v>2.4252092626276731</v>
      </c>
      <c r="AC28">
        <f t="shared" si="18"/>
        <v>9.6147725025728034E-3</v>
      </c>
    </row>
    <row r="29" spans="1:29" x14ac:dyDescent="0.3">
      <c r="A29" s="120">
        <f>Messdaten!A25</f>
        <v>43201</v>
      </c>
      <c r="B29">
        <f>Messdaten!L25</f>
        <v>1358</v>
      </c>
      <c r="C29">
        <f>Messdaten!K25</f>
        <v>1226</v>
      </c>
      <c r="D29" s="143">
        <f t="shared" si="1"/>
        <v>1380.0126</v>
      </c>
      <c r="E29">
        <f>Messdaten!M25</f>
        <v>1.7</v>
      </c>
      <c r="F29">
        <f>Messdaten!N25</f>
        <v>8.6</v>
      </c>
      <c r="G29" s="143">
        <f t="shared" si="2"/>
        <v>12.131408332984593</v>
      </c>
      <c r="H29">
        <f>Messdaten!R25</f>
        <v>15</v>
      </c>
      <c r="I29" s="142">
        <f t="shared" si="3"/>
        <v>17.085376704658628</v>
      </c>
      <c r="J29">
        <f>Messdaten!S25</f>
        <v>1007.4</v>
      </c>
      <c r="K29" s="147">
        <f t="shared" si="4"/>
        <v>1.0729179768330476E-2</v>
      </c>
      <c r="L29" s="147">
        <f t="shared" si="5"/>
        <v>1.0615286451697887E-2</v>
      </c>
      <c r="M29">
        <f>Messdaten!Q25</f>
        <v>94</v>
      </c>
      <c r="N29" s="124">
        <f t="shared" si="6"/>
        <v>1.2090339404874999</v>
      </c>
      <c r="O29" s="147">
        <f t="shared" si="19"/>
        <v>1.284732130784824E-2</v>
      </c>
      <c r="P29" s="124">
        <f t="shared" si="7"/>
        <v>1.19633607687522</v>
      </c>
      <c r="Q29" s="142">
        <f t="shared" si="8"/>
        <v>2.6919040059139014</v>
      </c>
      <c r="R29" s="142">
        <f t="shared" si="11"/>
        <v>2.7355386201411331</v>
      </c>
      <c r="S29" s="142">
        <f t="shared" si="9"/>
        <v>2.9443278610701928</v>
      </c>
      <c r="T29" s="142">
        <f t="shared" si="12"/>
        <v>2.9920541581796138</v>
      </c>
      <c r="U29">
        <f>Messdaten!O25</f>
        <v>1.81</v>
      </c>
      <c r="V29" s="142">
        <f t="shared" si="10"/>
        <v>1.0647058823529412</v>
      </c>
      <c r="W29">
        <f>Messdaten!V25</f>
        <v>82.4</v>
      </c>
      <c r="X29" s="155">
        <f t="shared" si="20"/>
        <v>82.361998041136147</v>
      </c>
      <c r="Y29" s="155">
        <v>14</v>
      </c>
      <c r="Z29" s="155">
        <f t="shared" si="15"/>
        <v>0.9002</v>
      </c>
      <c r="AA29" s="155">
        <f t="shared" si="16"/>
        <v>9.4001999999999999</v>
      </c>
      <c r="AB29" s="155">
        <f t="shared" si="21"/>
        <v>1.9378019588638562</v>
      </c>
      <c r="AC29">
        <f t="shared" si="18"/>
        <v>7.6824401409917821E-3</v>
      </c>
    </row>
    <row r="30" spans="1:29" x14ac:dyDescent="0.3">
      <c r="A30" s="120">
        <f>Messdaten!A26</f>
        <v>43201</v>
      </c>
      <c r="B30">
        <f>Messdaten!L26</f>
        <v>1814</v>
      </c>
      <c r="C30">
        <f>Messdaten!K26</f>
        <v>1660</v>
      </c>
      <c r="D30" s="143">
        <f t="shared" si="1"/>
        <v>1849.21</v>
      </c>
      <c r="E30">
        <f>Messdaten!M26</f>
        <v>1.7</v>
      </c>
      <c r="F30">
        <f>Messdaten!N26</f>
        <v>8.6</v>
      </c>
      <c r="G30" s="143">
        <f t="shared" si="2"/>
        <v>12.131408332984593</v>
      </c>
      <c r="H30">
        <f>Messdaten!R26</f>
        <v>15</v>
      </c>
      <c r="I30" s="142">
        <f t="shared" si="3"/>
        <v>17.085376704658628</v>
      </c>
      <c r="J30">
        <f>Messdaten!S26</f>
        <v>1007.4</v>
      </c>
      <c r="K30" s="147">
        <f t="shared" si="4"/>
        <v>1.0729179768330476E-2</v>
      </c>
      <c r="L30" s="147">
        <f t="shared" si="5"/>
        <v>1.0615286451697887E-2</v>
      </c>
      <c r="M30">
        <f>Messdaten!Q26</f>
        <v>94</v>
      </c>
      <c r="N30" s="124">
        <f t="shared" si="6"/>
        <v>1.2090339404874999</v>
      </c>
      <c r="O30" s="147">
        <f t="shared" si="19"/>
        <v>1.284732130784824E-2</v>
      </c>
      <c r="P30" s="124">
        <f t="shared" si="7"/>
        <v>1.19633607687522</v>
      </c>
      <c r="Q30" s="142">
        <f t="shared" si="8"/>
        <v>3.5958128620970675</v>
      </c>
      <c r="R30" s="142">
        <f t="shared" si="11"/>
        <v>3.6656081051370002</v>
      </c>
      <c r="S30" s="142">
        <f t="shared" si="9"/>
        <v>3.9329975993971504</v>
      </c>
      <c r="T30" s="142">
        <f t="shared" si="12"/>
        <v>4.0093376465166504</v>
      </c>
      <c r="U30">
        <f>Messdaten!O26</f>
        <v>3.44</v>
      </c>
      <c r="V30" s="142">
        <f t="shared" si="10"/>
        <v>2.0235294117647058</v>
      </c>
      <c r="W30">
        <f>Messdaten!V26</f>
        <v>82</v>
      </c>
      <c r="X30" s="155">
        <f>W30-($W$24-$W$32)/$B$32*B30</f>
        <v>81.949237442283476</v>
      </c>
      <c r="Y30" s="155">
        <v>14</v>
      </c>
      <c r="Z30" s="155">
        <f t="shared" si="15"/>
        <v>0.9002</v>
      </c>
      <c r="AA30" s="155">
        <f t="shared" si="16"/>
        <v>9.4001999999999999</v>
      </c>
      <c r="AB30" s="155">
        <f t="shared" si="21"/>
        <v>2.3505625577165272</v>
      </c>
      <c r="AC30">
        <f t="shared" si="18"/>
        <v>9.3188347058443966E-3</v>
      </c>
    </row>
    <row r="31" spans="1:29" x14ac:dyDescent="0.3">
      <c r="A31" s="120">
        <f>Messdaten!A27</f>
        <v>43201</v>
      </c>
      <c r="B31">
        <f>Messdaten!L27</f>
        <v>2262</v>
      </c>
      <c r="C31">
        <f>Messdaten!K27</f>
        <v>2075</v>
      </c>
      <c r="D31" s="143">
        <f t="shared" si="1"/>
        <v>2297.8664999999996</v>
      </c>
      <c r="E31">
        <f>Messdaten!M27</f>
        <v>1.7</v>
      </c>
      <c r="F31">
        <f>Messdaten!N27</f>
        <v>8.6</v>
      </c>
      <c r="G31" s="143">
        <f t="shared" si="2"/>
        <v>12.131408332984593</v>
      </c>
      <c r="H31">
        <f>Messdaten!R27</f>
        <v>15</v>
      </c>
      <c r="I31" s="142">
        <f t="shared" si="3"/>
        <v>17.085376704658628</v>
      </c>
      <c r="J31">
        <f>Messdaten!S27</f>
        <v>1007.4</v>
      </c>
      <c r="K31" s="147">
        <f t="shared" si="4"/>
        <v>1.0729179768330476E-2</v>
      </c>
      <c r="L31" s="147">
        <f t="shared" si="5"/>
        <v>1.0615286451697887E-2</v>
      </c>
      <c r="M31">
        <f>Messdaten!Q27</f>
        <v>95</v>
      </c>
      <c r="N31" s="124">
        <f t="shared" si="6"/>
        <v>1.2090339404874999</v>
      </c>
      <c r="O31" s="147">
        <f t="shared" si="19"/>
        <v>1.284732130784824E-2</v>
      </c>
      <c r="P31" s="124">
        <f t="shared" si="7"/>
        <v>1.19633607687522</v>
      </c>
      <c r="Q31" s="142">
        <f t="shared" si="8"/>
        <v>4.4838636681717565</v>
      </c>
      <c r="R31" s="142">
        <f t="shared" si="11"/>
        <v>4.5549602624487155</v>
      </c>
      <c r="S31" s="142">
        <f t="shared" si="9"/>
        <v>4.9043222545955638</v>
      </c>
      <c r="T31" s="142">
        <f t="shared" si="12"/>
        <v>4.9820856825993003</v>
      </c>
      <c r="U31">
        <f>Messdaten!O27</f>
        <v>6.67</v>
      </c>
      <c r="V31" s="142">
        <f t="shared" si="10"/>
        <v>3.9235294117647062</v>
      </c>
      <c r="W31">
        <f>Messdaten!V27</f>
        <v>78.400000000000006</v>
      </c>
      <c r="X31" s="155">
        <f t="shared" si="20"/>
        <v>78.336700713586126</v>
      </c>
      <c r="Y31" s="155">
        <v>14</v>
      </c>
      <c r="Z31" s="155">
        <f t="shared" si="15"/>
        <v>0.9002</v>
      </c>
      <c r="AA31" s="155">
        <f t="shared" si="16"/>
        <v>9.4001999999999999</v>
      </c>
      <c r="AB31" s="155">
        <f t="shared" si="21"/>
        <v>5.9630992864138772</v>
      </c>
      <c r="AC31">
        <f t="shared" si="18"/>
        <v>2.3640781821443069E-2</v>
      </c>
    </row>
    <row r="32" spans="1:29" x14ac:dyDescent="0.3">
      <c r="A32" s="120"/>
      <c r="B32">
        <f>SUM(B25:B31)</f>
        <v>7147</v>
      </c>
      <c r="D32" s="143"/>
      <c r="G32" s="143"/>
      <c r="O32" s="147"/>
      <c r="W32" s="153">
        <f>Messdaten!Y21</f>
        <v>93.5</v>
      </c>
      <c r="AA32" s="155"/>
    </row>
    <row r="33" spans="1:29" x14ac:dyDescent="0.3">
      <c r="A33" s="120"/>
      <c r="D33" s="143"/>
      <c r="G33" s="143"/>
      <c r="O33" s="147"/>
      <c r="W33" s="154">
        <f>Messdaten!X29</f>
        <v>93.5</v>
      </c>
      <c r="AA33" s="155"/>
    </row>
    <row r="34" spans="1:29" x14ac:dyDescent="0.3">
      <c r="A34" s="120">
        <f>Messdaten!A29</f>
        <v>43201</v>
      </c>
      <c r="B34">
        <f>Messdaten!L29</f>
        <v>116</v>
      </c>
      <c r="C34">
        <f>Messdaten!K29</f>
        <v>0</v>
      </c>
      <c r="D34" s="143">
        <f t="shared" si="1"/>
        <v>54.584000000000003</v>
      </c>
      <c r="E34">
        <f>Messdaten!M29</f>
        <v>3.4</v>
      </c>
      <c r="F34">
        <f>Messdaten!N29</f>
        <v>8.6</v>
      </c>
      <c r="G34" s="143">
        <f t="shared" si="2"/>
        <v>24.262816665969186</v>
      </c>
      <c r="H34">
        <f>Messdaten!R29</f>
        <v>16</v>
      </c>
      <c r="I34" s="142">
        <f t="shared" si="3"/>
        <v>18.21899346910487</v>
      </c>
      <c r="J34">
        <f>Messdaten!S29</f>
        <v>1007.4</v>
      </c>
      <c r="K34" s="147">
        <f t="shared" si="4"/>
        <v>1.1454173749029586E-2</v>
      </c>
      <c r="L34" s="147">
        <f t="shared" si="5"/>
        <v>1.1324461400533694E-2</v>
      </c>
      <c r="M34">
        <f>Messdaten!Q29</f>
        <v>90</v>
      </c>
      <c r="N34" s="124">
        <f t="shared" si="6"/>
        <v>1.2048887510271999</v>
      </c>
      <c r="O34" s="147">
        <f t="shared" ref="O34:O41" si="22">I34*100/($K$2*(273.15+H34))</f>
        <v>1.3652363233375379E-2</v>
      </c>
      <c r="P34" s="124">
        <f t="shared" si="7"/>
        <v>1.1913986405347177</v>
      </c>
      <c r="Q34" s="142">
        <f t="shared" si="8"/>
        <v>0.22994172657291059</v>
      </c>
      <c r="R34" s="142">
        <f t="shared" si="11"/>
        <v>0.1081994758901358</v>
      </c>
      <c r="S34" s="142">
        <f t="shared" si="9"/>
        <v>0.25098417433056336</v>
      </c>
      <c r="T34" s="142">
        <f t="shared" si="12"/>
        <v>0.11810103596258166</v>
      </c>
      <c r="U34">
        <f>Messdaten!O29</f>
        <v>0.01</v>
      </c>
      <c r="V34" s="142">
        <f t="shared" si="10"/>
        <v>5.8823529411764705E-3</v>
      </c>
      <c r="W34">
        <f>Messdaten!V29</f>
        <v>74.900000000000006</v>
      </c>
      <c r="X34" s="155">
        <f>W34-($W$33-$W$42)/$B$42*B34</f>
        <v>74.887377584330807</v>
      </c>
      <c r="Y34" s="155">
        <v>42</v>
      </c>
      <c r="Z34" s="155">
        <f t="shared" si="15"/>
        <v>2.7006000000000001</v>
      </c>
      <c r="AA34" s="155">
        <f t="shared" si="16"/>
        <v>11.2006</v>
      </c>
      <c r="AB34" s="155">
        <f>$W$33-X34-AA34</f>
        <v>7.4120224156691936</v>
      </c>
      <c r="AC34">
        <f t="shared" si="18"/>
        <v>2.9385055718208448E-2</v>
      </c>
    </row>
    <row r="35" spans="1:29" x14ac:dyDescent="0.3">
      <c r="A35" s="120">
        <f>Messdaten!A30</f>
        <v>43201</v>
      </c>
      <c r="B35">
        <f>Messdaten!L30</f>
        <v>229</v>
      </c>
      <c r="C35">
        <f>Messdaten!K30</f>
        <v>0</v>
      </c>
      <c r="D35" s="143">
        <f t="shared" si="1"/>
        <v>54.584000000000003</v>
      </c>
      <c r="E35">
        <f>Messdaten!M30</f>
        <v>3.4</v>
      </c>
      <c r="F35">
        <f>Messdaten!N30</f>
        <v>8.6</v>
      </c>
      <c r="G35" s="143">
        <f t="shared" si="2"/>
        <v>24.262816665969186</v>
      </c>
      <c r="H35">
        <f>Messdaten!R30</f>
        <v>16</v>
      </c>
      <c r="I35" s="142">
        <f t="shared" si="3"/>
        <v>18.21899346910487</v>
      </c>
      <c r="J35">
        <f>Messdaten!S30</f>
        <v>1007.4</v>
      </c>
      <c r="K35" s="147">
        <f t="shared" si="4"/>
        <v>1.1454173749029586E-2</v>
      </c>
      <c r="L35" s="147">
        <f t="shared" si="5"/>
        <v>1.1324461400533694E-2</v>
      </c>
      <c r="M35">
        <f>Messdaten!Q30</f>
        <v>90</v>
      </c>
      <c r="N35" s="124">
        <f t="shared" si="6"/>
        <v>1.2048887510271999</v>
      </c>
      <c r="O35" s="147">
        <f t="shared" si="22"/>
        <v>1.3652363233375379E-2</v>
      </c>
      <c r="P35" s="124">
        <f t="shared" si="7"/>
        <v>1.1913986405347177</v>
      </c>
      <c r="Q35" s="142">
        <f t="shared" si="8"/>
        <v>0.45393668435514245</v>
      </c>
      <c r="R35" s="142">
        <f t="shared" si="11"/>
        <v>0.1081994758901358</v>
      </c>
      <c r="S35" s="142">
        <f t="shared" si="9"/>
        <v>0.49547737863533631</v>
      </c>
      <c r="T35" s="142">
        <f t="shared" si="12"/>
        <v>0.11810103596258166</v>
      </c>
      <c r="U35">
        <f>Messdaten!O30</f>
        <v>0.04</v>
      </c>
      <c r="V35" s="142">
        <f t="shared" si="10"/>
        <v>2.3529411764705882E-2</v>
      </c>
      <c r="W35">
        <f>Messdaten!V30</f>
        <v>74.8</v>
      </c>
      <c r="X35" s="155">
        <f t="shared" ref="X35:X41" si="23">W35-($W$33-$W$42)/$B$42*B35</f>
        <v>74.775081610446136</v>
      </c>
      <c r="Y35" s="155">
        <v>42</v>
      </c>
      <c r="Z35" s="155">
        <f t="shared" si="15"/>
        <v>2.7006000000000001</v>
      </c>
      <c r="AA35" s="155">
        <f t="shared" si="16"/>
        <v>11.2006</v>
      </c>
      <c r="AB35" s="155">
        <f t="shared" ref="AB35:AB41" si="24">$W$33-X35-AA35</f>
        <v>7.5243183895538639</v>
      </c>
      <c r="AC35">
        <f t="shared" si="18"/>
        <v>2.9830254513419269E-2</v>
      </c>
    </row>
    <row r="36" spans="1:29" x14ac:dyDescent="0.3">
      <c r="A36" s="120">
        <f>Messdaten!A31</f>
        <v>43201</v>
      </c>
      <c r="B36">
        <f>Messdaten!L31</f>
        <v>451</v>
      </c>
      <c r="C36">
        <f>Messdaten!K31</f>
        <v>406</v>
      </c>
      <c r="D36" s="143">
        <f t="shared" si="1"/>
        <v>493.51060000000001</v>
      </c>
      <c r="E36">
        <f>Messdaten!M31</f>
        <v>3.4</v>
      </c>
      <c r="F36">
        <f>Messdaten!N31</f>
        <v>8.6</v>
      </c>
      <c r="G36" s="143">
        <f t="shared" si="2"/>
        <v>24.262816665969186</v>
      </c>
      <c r="H36">
        <f>Messdaten!R31</f>
        <v>15</v>
      </c>
      <c r="I36" s="142">
        <f t="shared" si="3"/>
        <v>17.085376704658628</v>
      </c>
      <c r="J36">
        <f>Messdaten!S31</f>
        <v>1007.4</v>
      </c>
      <c r="K36" s="147">
        <f t="shared" si="4"/>
        <v>1.0729179768330476E-2</v>
      </c>
      <c r="L36" s="147">
        <f t="shared" si="5"/>
        <v>1.0615286451697887E-2</v>
      </c>
      <c r="M36">
        <f>Messdaten!Q31</f>
        <v>92</v>
      </c>
      <c r="N36" s="124">
        <f t="shared" si="6"/>
        <v>1.2090339404874999</v>
      </c>
      <c r="O36" s="147">
        <f t="shared" si="22"/>
        <v>1.284732130784824E-2</v>
      </c>
      <c r="P36" s="124">
        <f t="shared" si="7"/>
        <v>1.19633607687522</v>
      </c>
      <c r="Q36" s="142">
        <f t="shared" si="8"/>
        <v>0.89399757486536791</v>
      </c>
      <c r="R36" s="142">
        <f t="shared" si="11"/>
        <v>0.97826447798304361</v>
      </c>
      <c r="S36" s="142">
        <f t="shared" si="9"/>
        <v>0.97782906137161785</v>
      </c>
      <c r="T36" s="142">
        <f t="shared" si="12"/>
        <v>1.0699977977271484</v>
      </c>
      <c r="U36">
        <f>Messdaten!O31</f>
        <v>0.22</v>
      </c>
      <c r="V36" s="142">
        <f t="shared" si="10"/>
        <v>0.12941176470588237</v>
      </c>
      <c r="W36">
        <f>Messdaten!V31</f>
        <v>74.8</v>
      </c>
      <c r="X36" s="155">
        <f t="shared" si="23"/>
        <v>74.750924918389558</v>
      </c>
      <c r="Y36" s="155">
        <v>42</v>
      </c>
      <c r="Z36" s="155">
        <f t="shared" si="15"/>
        <v>2.7006000000000001</v>
      </c>
      <c r="AA36" s="155">
        <f t="shared" si="16"/>
        <v>11.2006</v>
      </c>
      <c r="AB36" s="155">
        <f t="shared" si="24"/>
        <v>7.5484750816104427</v>
      </c>
      <c r="AC36">
        <f t="shared" si="18"/>
        <v>2.9926024021691335E-2</v>
      </c>
    </row>
    <row r="37" spans="1:29" x14ac:dyDescent="0.3">
      <c r="A37" s="120">
        <f>Messdaten!A32</f>
        <v>43201</v>
      </c>
      <c r="B37">
        <f>Messdaten!L32</f>
        <v>906</v>
      </c>
      <c r="C37">
        <f>Messdaten!K32</f>
        <v>826</v>
      </c>
      <c r="D37" s="143">
        <f t="shared" si="1"/>
        <v>947.57259999999997</v>
      </c>
      <c r="E37">
        <f>Messdaten!M32</f>
        <v>3.4</v>
      </c>
      <c r="F37">
        <f>Messdaten!N32</f>
        <v>8.6</v>
      </c>
      <c r="G37" s="143">
        <f t="shared" si="2"/>
        <v>24.262816665969186</v>
      </c>
      <c r="H37">
        <f>Messdaten!R32</f>
        <v>15</v>
      </c>
      <c r="I37" s="142">
        <f t="shared" si="3"/>
        <v>17.085376704658628</v>
      </c>
      <c r="J37">
        <f>Messdaten!S32</f>
        <v>1007.4</v>
      </c>
      <c r="K37" s="147">
        <f t="shared" si="4"/>
        <v>1.0729179768330476E-2</v>
      </c>
      <c r="L37" s="147">
        <f t="shared" si="5"/>
        <v>1.0615286451697887E-2</v>
      </c>
      <c r="M37">
        <f>Messdaten!Q32</f>
        <v>94</v>
      </c>
      <c r="N37" s="124">
        <f t="shared" si="6"/>
        <v>1.2090339404874999</v>
      </c>
      <c r="O37" s="147">
        <f t="shared" si="22"/>
        <v>1.284732130784824E-2</v>
      </c>
      <c r="P37" s="124">
        <f t="shared" si="7"/>
        <v>1.19633607687522</v>
      </c>
      <c r="Q37" s="142">
        <f t="shared" si="8"/>
        <v>1.7959241747849741</v>
      </c>
      <c r="R37" s="142">
        <f t="shared" si="11"/>
        <v>1.8783317215274309</v>
      </c>
      <c r="S37" s="142">
        <f t="shared" si="9"/>
        <v>1.9643306643075071</v>
      </c>
      <c r="T37" s="142">
        <f t="shared" si="12"/>
        <v>2.0544656896662161</v>
      </c>
      <c r="U37">
        <f>Messdaten!O32</f>
        <v>0.86</v>
      </c>
      <c r="V37" s="142">
        <f t="shared" si="10"/>
        <v>0.50588235294117645</v>
      </c>
      <c r="W37">
        <f>Messdaten!V32</f>
        <v>74.8</v>
      </c>
      <c r="X37" s="155">
        <f t="shared" si="23"/>
        <v>74.701414581066373</v>
      </c>
      <c r="Y37" s="155">
        <v>42</v>
      </c>
      <c r="Z37" s="155">
        <f t="shared" si="15"/>
        <v>2.7006000000000001</v>
      </c>
      <c r="AA37" s="155">
        <f t="shared" si="16"/>
        <v>11.2006</v>
      </c>
      <c r="AB37" s="155">
        <f t="shared" si="24"/>
        <v>7.5979854189336269</v>
      </c>
      <c r="AC37">
        <f t="shared" si="18"/>
        <v>3.0122308374230994E-2</v>
      </c>
    </row>
    <row r="38" spans="1:29" x14ac:dyDescent="0.3">
      <c r="A38" s="120">
        <f>Messdaten!A33</f>
        <v>43201</v>
      </c>
      <c r="B38">
        <f>Messdaten!L33</f>
        <v>1361</v>
      </c>
      <c r="C38">
        <f>Messdaten!K33</f>
        <v>1227</v>
      </c>
      <c r="D38" s="143">
        <f t="shared" si="1"/>
        <v>1381.0936999999999</v>
      </c>
      <c r="E38">
        <f>Messdaten!M33</f>
        <v>3.4</v>
      </c>
      <c r="F38">
        <f>Messdaten!N33</f>
        <v>8.6</v>
      </c>
      <c r="G38" s="143">
        <f t="shared" si="2"/>
        <v>24.262816665969186</v>
      </c>
      <c r="H38">
        <f>Messdaten!R33</f>
        <v>15</v>
      </c>
      <c r="I38" s="142">
        <f t="shared" si="3"/>
        <v>17.085376704658628</v>
      </c>
      <c r="J38">
        <f>Messdaten!S33</f>
        <v>1007.4</v>
      </c>
      <c r="K38" s="147">
        <f t="shared" si="4"/>
        <v>1.0729179768330476E-2</v>
      </c>
      <c r="L38" s="147">
        <f t="shared" si="5"/>
        <v>1.0615286451697887E-2</v>
      </c>
      <c r="M38">
        <f>Messdaten!Q33</f>
        <v>95</v>
      </c>
      <c r="N38" s="124">
        <f t="shared" si="6"/>
        <v>1.2090339404874999</v>
      </c>
      <c r="O38" s="147">
        <f t="shared" si="22"/>
        <v>1.284732130784824E-2</v>
      </c>
      <c r="P38" s="124">
        <f t="shared" si="7"/>
        <v>1.19633607687522</v>
      </c>
      <c r="Q38" s="142">
        <f t="shared" si="8"/>
        <v>2.6978507747045803</v>
      </c>
      <c r="R38" s="142">
        <f t="shared" si="11"/>
        <v>2.7376816373876673</v>
      </c>
      <c r="S38" s="142">
        <f t="shared" si="9"/>
        <v>2.9508322672433964</v>
      </c>
      <c r="T38" s="142">
        <f t="shared" si="12"/>
        <v>2.9943981293508974</v>
      </c>
      <c r="U38">
        <f>Messdaten!O33</f>
        <v>1.97</v>
      </c>
      <c r="V38" s="142">
        <f t="shared" si="10"/>
        <v>1.1588235294117648</v>
      </c>
      <c r="W38">
        <f>Messdaten!V33</f>
        <v>74.8</v>
      </c>
      <c r="X38" s="155">
        <f t="shared" si="23"/>
        <v>74.651904243743189</v>
      </c>
      <c r="Y38" s="155">
        <v>42</v>
      </c>
      <c r="Z38" s="155">
        <f t="shared" si="15"/>
        <v>2.7006000000000001</v>
      </c>
      <c r="AA38" s="155">
        <f t="shared" si="16"/>
        <v>11.2006</v>
      </c>
      <c r="AB38" s="155">
        <f t="shared" si="24"/>
        <v>7.6474957562568111</v>
      </c>
      <c r="AC38">
        <f t="shared" si="18"/>
        <v>3.0318592726770652E-2</v>
      </c>
    </row>
    <row r="39" spans="1:29" x14ac:dyDescent="0.3">
      <c r="A39" s="120">
        <f>Messdaten!A34</f>
        <v>43201</v>
      </c>
      <c r="B39">
        <f>Messdaten!L34</f>
        <v>1821</v>
      </c>
      <c r="C39">
        <f>Messdaten!K34</f>
        <v>1663</v>
      </c>
      <c r="D39" s="143">
        <f t="shared" si="1"/>
        <v>1852.4532999999999</v>
      </c>
      <c r="E39">
        <f>Messdaten!M34</f>
        <v>3.4</v>
      </c>
      <c r="F39">
        <f>Messdaten!N34</f>
        <v>8.6</v>
      </c>
      <c r="G39" s="143">
        <f t="shared" si="2"/>
        <v>24.262816665969186</v>
      </c>
      <c r="H39">
        <f>Messdaten!R34</f>
        <v>15</v>
      </c>
      <c r="I39" s="142">
        <f t="shared" si="3"/>
        <v>17.085376704658628</v>
      </c>
      <c r="J39">
        <f>Messdaten!S34</f>
        <v>1007.4</v>
      </c>
      <c r="K39" s="147">
        <f t="shared" si="4"/>
        <v>1.0729179768330476E-2</v>
      </c>
      <c r="L39" s="147">
        <f t="shared" si="5"/>
        <v>1.0615286451697887E-2</v>
      </c>
      <c r="M39">
        <f>Messdaten!Q34</f>
        <v>95</v>
      </c>
      <c r="N39" s="124">
        <f t="shared" si="6"/>
        <v>1.2090339404874999</v>
      </c>
      <c r="O39" s="147">
        <f t="shared" si="22"/>
        <v>1.284732130784824E-2</v>
      </c>
      <c r="P39" s="124">
        <f t="shared" si="7"/>
        <v>1.19633607687522</v>
      </c>
      <c r="Q39" s="142">
        <f t="shared" si="8"/>
        <v>3.6096886559419845</v>
      </c>
      <c r="R39" s="142">
        <f t="shared" si="11"/>
        <v>3.6720371568766028</v>
      </c>
      <c r="S39" s="142">
        <f t="shared" si="9"/>
        <v>3.9481745471346255</v>
      </c>
      <c r="T39" s="142">
        <f t="shared" si="12"/>
        <v>4.0163695600305012</v>
      </c>
      <c r="U39">
        <f>Messdaten!O34</f>
        <v>4.0199999999999996</v>
      </c>
      <c r="V39" s="142">
        <f t="shared" si="10"/>
        <v>2.3647058823529408</v>
      </c>
      <c r="W39">
        <f>Messdaten!V34</f>
        <v>74.2</v>
      </c>
      <c r="X39" s="155">
        <f t="shared" si="23"/>
        <v>74.001849836779115</v>
      </c>
      <c r="Y39" s="155">
        <v>42</v>
      </c>
      <c r="Z39" s="155">
        <f t="shared" si="15"/>
        <v>2.7006000000000001</v>
      </c>
      <c r="AA39" s="155">
        <f t="shared" si="16"/>
        <v>11.2006</v>
      </c>
      <c r="AB39" s="155">
        <f t="shared" si="24"/>
        <v>8.297550163220885</v>
      </c>
      <c r="AC39">
        <f t="shared" si="18"/>
        <v>3.289574156648873E-2</v>
      </c>
    </row>
    <row r="40" spans="1:29" x14ac:dyDescent="0.3">
      <c r="A40" s="120">
        <f>Messdaten!A35</f>
        <v>43201</v>
      </c>
      <c r="B40">
        <f>Messdaten!L35</f>
        <v>2106</v>
      </c>
      <c r="C40">
        <f>Messdaten!K35</f>
        <v>1922</v>
      </c>
      <c r="D40" s="143">
        <f t="shared" si="1"/>
        <v>2132.4581999999996</v>
      </c>
      <c r="E40">
        <f>Messdaten!M35</f>
        <v>3.4</v>
      </c>
      <c r="F40">
        <f>Messdaten!N35</f>
        <v>8.6</v>
      </c>
      <c r="G40" s="143">
        <f t="shared" si="2"/>
        <v>24.262816665969186</v>
      </c>
      <c r="H40">
        <f>Messdaten!R35</f>
        <v>15</v>
      </c>
      <c r="I40" s="142">
        <f t="shared" si="3"/>
        <v>17.085376704658628</v>
      </c>
      <c r="J40">
        <f>Messdaten!S35</f>
        <v>1007.4</v>
      </c>
      <c r="K40" s="147">
        <f t="shared" si="4"/>
        <v>1.0729179768330476E-2</v>
      </c>
      <c r="L40" s="147">
        <f t="shared" si="5"/>
        <v>1.0615286451697887E-2</v>
      </c>
      <c r="M40">
        <f>Messdaten!Q35</f>
        <v>95</v>
      </c>
      <c r="N40" s="124">
        <f t="shared" si="6"/>
        <v>1.2090339404874999</v>
      </c>
      <c r="O40" s="147">
        <f t="shared" si="22"/>
        <v>1.284732130784824E-2</v>
      </c>
      <c r="P40" s="124">
        <f t="shared" si="7"/>
        <v>1.19633607687522</v>
      </c>
      <c r="Q40" s="142">
        <f t="shared" si="8"/>
        <v>4.1746316910564634</v>
      </c>
      <c r="R40" s="142">
        <f t="shared" si="11"/>
        <v>4.2270786237289739</v>
      </c>
      <c r="S40" s="142">
        <f t="shared" si="9"/>
        <v>4.5660931335889741</v>
      </c>
      <c r="T40" s="142">
        <f t="shared" si="12"/>
        <v>4.6234580933929248</v>
      </c>
      <c r="U40">
        <f>Messdaten!O35</f>
        <v>7.64</v>
      </c>
      <c r="V40" s="142">
        <f t="shared" si="10"/>
        <v>4.4941176470588236</v>
      </c>
      <c r="W40">
        <f>Messdaten!V35</f>
        <v>70.3</v>
      </c>
      <c r="X40" s="155">
        <f t="shared" si="23"/>
        <v>70.070837867247008</v>
      </c>
      <c r="Y40" s="155">
        <v>42</v>
      </c>
      <c r="Z40" s="155">
        <f t="shared" si="15"/>
        <v>2.7006000000000001</v>
      </c>
      <c r="AA40" s="155">
        <f t="shared" si="16"/>
        <v>11.2006</v>
      </c>
      <c r="AB40" s="155">
        <f t="shared" si="24"/>
        <v>12.228562132752993</v>
      </c>
      <c r="AC40">
        <f t="shared" si="18"/>
        <v>4.8480287763954091E-2</v>
      </c>
    </row>
    <row r="41" spans="1:29" x14ac:dyDescent="0.3">
      <c r="A41" s="120">
        <f>Messdaten!A36</f>
        <v>43201</v>
      </c>
      <c r="B41">
        <f>Messdaten!L36</f>
        <v>2200</v>
      </c>
      <c r="C41">
        <f>Messdaten!K36</f>
        <v>1988</v>
      </c>
      <c r="D41" s="143">
        <f t="shared" si="1"/>
        <v>2203.8107999999997</v>
      </c>
      <c r="E41">
        <f>Messdaten!M36</f>
        <v>3.4</v>
      </c>
      <c r="F41">
        <f>Messdaten!N36</f>
        <v>8.6</v>
      </c>
      <c r="G41" s="143">
        <f t="shared" si="2"/>
        <v>24.262816665969186</v>
      </c>
      <c r="H41">
        <f>Messdaten!R36</f>
        <v>15</v>
      </c>
      <c r="I41" s="142">
        <f t="shared" si="3"/>
        <v>17.085376704658628</v>
      </c>
      <c r="J41">
        <f>Messdaten!S36</f>
        <v>1007.4</v>
      </c>
      <c r="K41" s="147">
        <f t="shared" si="4"/>
        <v>1.0729179768330476E-2</v>
      </c>
      <c r="L41" s="147">
        <f t="shared" si="5"/>
        <v>1.0615286451697887E-2</v>
      </c>
      <c r="M41">
        <f>Messdaten!Q36</f>
        <v>95</v>
      </c>
      <c r="N41" s="124">
        <f t="shared" si="6"/>
        <v>1.2090339404874999</v>
      </c>
      <c r="O41" s="147">
        <f t="shared" si="22"/>
        <v>1.284732130784824E-2</v>
      </c>
      <c r="P41" s="124">
        <f t="shared" si="7"/>
        <v>1.19633607687522</v>
      </c>
      <c r="Q41" s="142">
        <f t="shared" si="8"/>
        <v>4.3609637798310636</v>
      </c>
      <c r="R41" s="142">
        <f t="shared" si="11"/>
        <v>4.3685177620002351</v>
      </c>
      <c r="S41" s="142">
        <f t="shared" si="9"/>
        <v>4.7698978603493556</v>
      </c>
      <c r="T41" s="142">
        <f t="shared" si="12"/>
        <v>4.7781601906976361</v>
      </c>
      <c r="U41">
        <f>Messdaten!O36</f>
        <v>11.18</v>
      </c>
      <c r="V41" s="142">
        <f t="shared" si="10"/>
        <v>6.5764705882352938</v>
      </c>
      <c r="W41">
        <f>Messdaten!V36</f>
        <v>68</v>
      </c>
      <c r="X41" s="155">
        <f t="shared" si="23"/>
        <v>67.760609357997822</v>
      </c>
      <c r="Y41" s="155">
        <v>42</v>
      </c>
      <c r="Z41" s="155">
        <f t="shared" si="15"/>
        <v>2.7006000000000001</v>
      </c>
      <c r="AA41" s="155">
        <f t="shared" si="16"/>
        <v>11.2006</v>
      </c>
      <c r="AB41" s="155">
        <f t="shared" si="24"/>
        <v>14.538790642002178</v>
      </c>
      <c r="AC41">
        <f t="shared" si="18"/>
        <v>5.7639217629380277E-2</v>
      </c>
    </row>
    <row r="42" spans="1:29" x14ac:dyDescent="0.3">
      <c r="A42" s="120"/>
      <c r="B42">
        <f>SUM(B34:B41)</f>
        <v>9190</v>
      </c>
      <c r="D42" s="143"/>
      <c r="G42" s="143"/>
      <c r="O42" s="147"/>
      <c r="W42" s="153">
        <f>Messdaten!Y29</f>
        <v>92.5</v>
      </c>
      <c r="AA42" s="155"/>
    </row>
    <row r="43" spans="1:29" x14ac:dyDescent="0.3">
      <c r="A43" s="120"/>
      <c r="D43" s="143"/>
      <c r="G43" s="143"/>
      <c r="O43" s="147"/>
      <c r="W43" s="154">
        <f>Messdaten!X38</f>
        <v>94.7</v>
      </c>
      <c r="AA43" s="155"/>
    </row>
    <row r="44" spans="1:29" x14ac:dyDescent="0.3">
      <c r="A44" s="120">
        <f>Messdaten!A38</f>
        <v>43200</v>
      </c>
      <c r="B44">
        <f>Messdaten!L38</f>
        <v>113</v>
      </c>
      <c r="C44">
        <f>Messdaten!K38</f>
        <v>0</v>
      </c>
      <c r="D44" s="143">
        <f t="shared" si="1"/>
        <v>54.584000000000003</v>
      </c>
      <c r="E44">
        <f>Messdaten!M38</f>
        <v>4.2</v>
      </c>
      <c r="F44">
        <f>Messdaten!N38</f>
        <v>8.6</v>
      </c>
      <c r="G44" s="143">
        <f t="shared" si="2"/>
        <v>29.971714705020762</v>
      </c>
      <c r="H44">
        <f>Messdaten!R38</f>
        <v>17</v>
      </c>
      <c r="I44" s="142">
        <f t="shared" si="3"/>
        <v>19.41785770263985</v>
      </c>
      <c r="J44">
        <f>Messdaten!S38</f>
        <v>1006</v>
      </c>
      <c r="K44" s="147">
        <f t="shared" si="4"/>
        <v>1.2240050771421243E-2</v>
      </c>
      <c r="L44" s="147">
        <f>K44/(1+K44)</f>
        <v>1.2092043544506249E-2</v>
      </c>
      <c r="M44">
        <f>Messdaten!Q38</f>
        <v>93</v>
      </c>
      <c r="N44" s="124">
        <f t="shared" si="6"/>
        <v>1.2007680379940999</v>
      </c>
      <c r="O44" s="147">
        <f t="shared" ref="O44:O57" si="25">I44*100/($K$2*(273.15+H44))</f>
        <v>1.4500580555726865E-2</v>
      </c>
      <c r="P44" s="124">
        <f t="shared" si="7"/>
        <v>1.1864236402433244</v>
      </c>
      <c r="Q44" s="142">
        <f t="shared" si="8"/>
        <v>0.22399495778223186</v>
      </c>
      <c r="S44" s="142">
        <f t="shared" si="9"/>
        <v>0.24398219724923298</v>
      </c>
      <c r="U44">
        <f>Messdaten!O38</f>
        <v>0</v>
      </c>
      <c r="V44" s="142">
        <f t="shared" si="10"/>
        <v>0</v>
      </c>
      <c r="W44">
        <f>Messdaten!V38</f>
        <v>74.3</v>
      </c>
      <c r="X44" s="155">
        <f>W44-($W$43-$W$58)/$B$58*B44</f>
        <v>74.288806339772165</v>
      </c>
      <c r="Y44" s="155">
        <v>70</v>
      </c>
      <c r="Z44" s="155">
        <f t="shared" si="15"/>
        <v>4.5010000000000003</v>
      </c>
      <c r="AA44" s="155">
        <f t="shared" si="16"/>
        <v>13.001000000000001</v>
      </c>
      <c r="AB44" s="155">
        <f>$W$43-X44-AA44</f>
        <v>7.4101936602278364</v>
      </c>
      <c r="AC44">
        <f t="shared" si="18"/>
        <v>2.9377805594352151E-2</v>
      </c>
    </row>
    <row r="45" spans="1:29" x14ac:dyDescent="0.3">
      <c r="A45" s="120">
        <f>Messdaten!A39</f>
        <v>43200</v>
      </c>
      <c r="B45">
        <f>Messdaten!L39</f>
        <v>230</v>
      </c>
      <c r="C45">
        <f>Messdaten!K39</f>
        <v>0</v>
      </c>
      <c r="D45" s="143">
        <f t="shared" si="1"/>
        <v>54.584000000000003</v>
      </c>
      <c r="E45">
        <f>Messdaten!M39</f>
        <v>4.2</v>
      </c>
      <c r="F45">
        <f>Messdaten!N39</f>
        <v>8.6</v>
      </c>
      <c r="G45" s="143">
        <f t="shared" si="2"/>
        <v>29.971714705020762</v>
      </c>
      <c r="H45">
        <f>Messdaten!R39</f>
        <v>17</v>
      </c>
      <c r="I45" s="142">
        <f t="shared" si="3"/>
        <v>19.41785770263985</v>
      </c>
      <c r="J45">
        <f>Messdaten!S39</f>
        <v>1006</v>
      </c>
      <c r="K45" s="147">
        <f t="shared" si="4"/>
        <v>1.2240050771421243E-2</v>
      </c>
      <c r="L45" s="147">
        <f t="shared" si="5"/>
        <v>1.2092043544506249E-2</v>
      </c>
      <c r="M45">
        <f>Messdaten!Q39</f>
        <v>93</v>
      </c>
      <c r="N45" s="124">
        <f t="shared" si="6"/>
        <v>1.2007680379940999</v>
      </c>
      <c r="O45" s="147">
        <f t="shared" si="25"/>
        <v>1.4500580555726865E-2</v>
      </c>
      <c r="P45" s="124">
        <f t="shared" si="7"/>
        <v>1.1864236402433244</v>
      </c>
      <c r="Q45" s="142">
        <f t="shared" si="8"/>
        <v>0.45591894061870203</v>
      </c>
      <c r="S45" s="142">
        <f t="shared" si="9"/>
        <v>0.49660093245419107</v>
      </c>
      <c r="U45">
        <f>Messdaten!O39</f>
        <v>0.05</v>
      </c>
      <c r="V45" s="142">
        <f t="shared" si="10"/>
        <v>2.9411764705882356E-2</v>
      </c>
      <c r="W45">
        <f>Messdaten!V39</f>
        <v>74.3</v>
      </c>
      <c r="X45" s="155">
        <f t="shared" ref="X45:X57" si="26">W45-($W$43-$W$58)/$B$58*B45</f>
        <v>74.277216443784042</v>
      </c>
      <c r="Y45" s="155">
        <v>70</v>
      </c>
      <c r="Z45" s="155">
        <f t="shared" si="15"/>
        <v>4.5010000000000003</v>
      </c>
      <c r="AA45" s="155">
        <f t="shared" si="16"/>
        <v>13.001000000000001</v>
      </c>
      <c r="AB45" s="155">
        <f t="shared" ref="AB45:AB57" si="27">$W$43-X45-AA45</f>
        <v>7.42178355621596</v>
      </c>
      <c r="AC45">
        <f t="shared" si="18"/>
        <v>2.9423753882185075E-2</v>
      </c>
    </row>
    <row r="46" spans="1:29" x14ac:dyDescent="0.3">
      <c r="A46" s="120">
        <f>Messdaten!A40</f>
        <v>43200</v>
      </c>
      <c r="B46">
        <f>Messdaten!L40</f>
        <v>458</v>
      </c>
      <c r="C46">
        <f>Messdaten!K40</f>
        <v>403</v>
      </c>
      <c r="D46" s="143">
        <f t="shared" si="1"/>
        <v>490.26729999999998</v>
      </c>
      <c r="E46">
        <f>Messdaten!M40</f>
        <v>4.2</v>
      </c>
      <c r="F46">
        <f>Messdaten!N40</f>
        <v>8.6</v>
      </c>
      <c r="G46" s="143">
        <f t="shared" si="2"/>
        <v>29.971714705020762</v>
      </c>
      <c r="H46">
        <f>Messdaten!R40</f>
        <v>17</v>
      </c>
      <c r="I46" s="142">
        <f t="shared" si="3"/>
        <v>19.41785770263985</v>
      </c>
      <c r="J46">
        <f>Messdaten!S40</f>
        <v>1006</v>
      </c>
      <c r="K46" s="147">
        <f t="shared" si="4"/>
        <v>1.2240050771421243E-2</v>
      </c>
      <c r="L46" s="147">
        <f t="shared" si="5"/>
        <v>1.2092043544506249E-2</v>
      </c>
      <c r="M46">
        <f>Messdaten!Q40</f>
        <v>94</v>
      </c>
      <c r="N46" s="124">
        <f t="shared" si="6"/>
        <v>1.2007680379940999</v>
      </c>
      <c r="O46" s="147">
        <f t="shared" si="25"/>
        <v>1.4500580555726865E-2</v>
      </c>
      <c r="P46" s="124">
        <f t="shared" si="7"/>
        <v>1.1864236402433244</v>
      </c>
      <c r="Q46" s="142">
        <f t="shared" si="8"/>
        <v>0.9078733687102849</v>
      </c>
      <c r="R46" s="142">
        <f t="shared" si="11"/>
        <v>0.97183542624344077</v>
      </c>
      <c r="S46" s="142">
        <f t="shared" si="9"/>
        <v>0.98888359593051955</v>
      </c>
      <c r="T46" s="142">
        <f t="shared" si="12"/>
        <v>1.0585530362252114</v>
      </c>
      <c r="U46">
        <f>Messdaten!O40</f>
        <v>0.22</v>
      </c>
      <c r="V46" s="142">
        <f t="shared" si="10"/>
        <v>0.12941176470588237</v>
      </c>
      <c r="W46">
        <f>Messdaten!V40</f>
        <v>74.3</v>
      </c>
      <c r="X46" s="155">
        <f t="shared" si="26"/>
        <v>74.254631005448232</v>
      </c>
      <c r="Y46" s="155">
        <v>70</v>
      </c>
      <c r="Z46" s="155">
        <f t="shared" si="15"/>
        <v>4.5010000000000003</v>
      </c>
      <c r="AA46" s="155">
        <f t="shared" si="16"/>
        <v>13.001000000000001</v>
      </c>
      <c r="AB46" s="155">
        <f t="shared" si="27"/>
        <v>7.4443689945517697</v>
      </c>
      <c r="AC46">
        <f t="shared" si="18"/>
        <v>2.9513294135397869E-2</v>
      </c>
    </row>
    <row r="47" spans="1:29" x14ac:dyDescent="0.3">
      <c r="A47" s="120">
        <f>Messdaten!A41</f>
        <v>43200</v>
      </c>
      <c r="B47">
        <f>Messdaten!L41</f>
        <v>677</v>
      </c>
      <c r="C47">
        <f>Messdaten!K41</f>
        <v>590</v>
      </c>
      <c r="D47" s="143">
        <f t="shared" si="1"/>
        <v>692.43299999999999</v>
      </c>
      <c r="E47">
        <f>Messdaten!M41</f>
        <v>4.2</v>
      </c>
      <c r="F47">
        <f>Messdaten!N41</f>
        <v>8.6</v>
      </c>
      <c r="G47" s="143">
        <f t="shared" si="2"/>
        <v>29.971714705020762</v>
      </c>
      <c r="H47">
        <f>Messdaten!R41</f>
        <v>16</v>
      </c>
      <c r="I47" s="142">
        <f t="shared" si="3"/>
        <v>18.21899346910487</v>
      </c>
      <c r="J47">
        <f>Messdaten!S41</f>
        <v>1006</v>
      </c>
      <c r="K47" s="147">
        <f t="shared" si="4"/>
        <v>1.1470407957971263E-2</v>
      </c>
      <c r="L47" s="147">
        <f t="shared" si="5"/>
        <v>1.1340329749368093E-2</v>
      </c>
      <c r="M47">
        <f>Messdaten!Q41</f>
        <v>95</v>
      </c>
      <c r="N47" s="124">
        <f t="shared" si="6"/>
        <v>1.2048887510271999</v>
      </c>
      <c r="O47" s="147">
        <f t="shared" si="25"/>
        <v>1.3652363233375379E-2</v>
      </c>
      <c r="P47" s="124">
        <f t="shared" si="7"/>
        <v>1.191379737580172</v>
      </c>
      <c r="Q47" s="142">
        <f t="shared" si="8"/>
        <v>1.3419874904298317</v>
      </c>
      <c r="R47" s="142">
        <f t="shared" si="11"/>
        <v>1.3725796513453465</v>
      </c>
      <c r="S47" s="142">
        <f t="shared" si="9"/>
        <v>1.4647839487465051</v>
      </c>
      <c r="T47" s="142">
        <f t="shared" si="12"/>
        <v>1.4981753973151974</v>
      </c>
      <c r="U47">
        <f>Messdaten!O41</f>
        <v>0.49</v>
      </c>
      <c r="V47" s="142">
        <f t="shared" si="10"/>
        <v>0.28823529411764703</v>
      </c>
      <c r="W47">
        <f>Messdaten!V41</f>
        <v>74.2</v>
      </c>
      <c r="X47" s="155">
        <f t="shared" si="26"/>
        <v>74.132937097573063</v>
      </c>
      <c r="Y47" s="155">
        <v>70</v>
      </c>
      <c r="Z47" s="155">
        <f t="shared" si="15"/>
        <v>4.5010000000000003</v>
      </c>
      <c r="AA47" s="155">
        <f t="shared" si="16"/>
        <v>13.001000000000001</v>
      </c>
      <c r="AB47" s="155">
        <f t="shared" si="27"/>
        <v>7.566062902426939</v>
      </c>
      <c r="AC47">
        <f t="shared" si="18"/>
        <v>2.9995751157643059E-2</v>
      </c>
    </row>
    <row r="48" spans="1:29" x14ac:dyDescent="0.3">
      <c r="A48" s="120">
        <f>Messdaten!A42</f>
        <v>43200</v>
      </c>
      <c r="B48">
        <f>Messdaten!L42</f>
        <v>899</v>
      </c>
      <c r="C48">
        <f>Messdaten!K42</f>
        <v>793</v>
      </c>
      <c r="D48" s="143">
        <f t="shared" si="1"/>
        <v>911.89629999999988</v>
      </c>
      <c r="E48">
        <f>Messdaten!M42</f>
        <v>4.2</v>
      </c>
      <c r="F48">
        <f>Messdaten!N42</f>
        <v>8.6</v>
      </c>
      <c r="G48" s="143">
        <f t="shared" si="2"/>
        <v>29.971714705020762</v>
      </c>
      <c r="H48">
        <f>Messdaten!R42</f>
        <v>16</v>
      </c>
      <c r="I48" s="142">
        <f t="shared" si="3"/>
        <v>18.21899346910487</v>
      </c>
      <c r="J48">
        <f>Messdaten!S42</f>
        <v>1006</v>
      </c>
      <c r="K48" s="147">
        <f t="shared" si="4"/>
        <v>1.1470407957971263E-2</v>
      </c>
      <c r="L48" s="147">
        <f t="shared" si="5"/>
        <v>1.1340329749368093E-2</v>
      </c>
      <c r="M48">
        <f>Messdaten!Q42</f>
        <v>96</v>
      </c>
      <c r="N48" s="124">
        <f t="shared" si="6"/>
        <v>1.2048887510271999</v>
      </c>
      <c r="O48" s="147">
        <f t="shared" si="25"/>
        <v>1.3652363233375379E-2</v>
      </c>
      <c r="P48" s="124">
        <f t="shared" si="7"/>
        <v>1.191379737580172</v>
      </c>
      <c r="Q48" s="142">
        <f t="shared" si="8"/>
        <v>1.7820483809400571</v>
      </c>
      <c r="R48" s="142">
        <f t="shared" si="11"/>
        <v>1.8076121523918003</v>
      </c>
      <c r="S48" s="142">
        <f t="shared" si="9"/>
        <v>1.9451119201227594</v>
      </c>
      <c r="T48" s="142">
        <f t="shared" si="12"/>
        <v>1.9730148643446492</v>
      </c>
      <c r="U48">
        <f>Messdaten!O42</f>
        <v>0.9</v>
      </c>
      <c r="V48" s="142">
        <f t="shared" si="10"/>
        <v>0.52941176470588236</v>
      </c>
      <c r="W48">
        <f>Messdaten!V42</f>
        <v>74.2</v>
      </c>
      <c r="X48" s="155">
        <f t="shared" si="26"/>
        <v>74.110946012877662</v>
      </c>
      <c r="Y48" s="155">
        <v>70</v>
      </c>
      <c r="Z48" s="155">
        <f t="shared" si="15"/>
        <v>4.5010000000000003</v>
      </c>
      <c r="AA48" s="155">
        <f t="shared" si="16"/>
        <v>13.001000000000001</v>
      </c>
      <c r="AB48" s="155">
        <f t="shared" si="27"/>
        <v>7.5880539871223398</v>
      </c>
      <c r="AC48">
        <f t="shared" si="18"/>
        <v>3.0082935088402915E-2</v>
      </c>
    </row>
    <row r="49" spans="1:29" x14ac:dyDescent="0.3">
      <c r="A49" s="120">
        <f>Messdaten!A43</f>
        <v>43200</v>
      </c>
      <c r="B49">
        <f>Messdaten!L43</f>
        <v>1135</v>
      </c>
      <c r="C49">
        <f>Messdaten!K43</f>
        <v>1012</v>
      </c>
      <c r="D49" s="143">
        <f t="shared" si="1"/>
        <v>1148.6572000000001</v>
      </c>
      <c r="E49">
        <f>Messdaten!M43</f>
        <v>4.2</v>
      </c>
      <c r="F49">
        <f>Messdaten!N43</f>
        <v>8.6</v>
      </c>
      <c r="G49" s="143">
        <f t="shared" si="2"/>
        <v>29.971714705020762</v>
      </c>
      <c r="H49">
        <f>Messdaten!R43</f>
        <v>16</v>
      </c>
      <c r="I49" s="142">
        <f t="shared" si="3"/>
        <v>18.21899346910487</v>
      </c>
      <c r="J49">
        <f>Messdaten!S43</f>
        <v>1006</v>
      </c>
      <c r="K49" s="147">
        <f t="shared" si="4"/>
        <v>1.1470407957971263E-2</v>
      </c>
      <c r="L49" s="147">
        <f t="shared" si="5"/>
        <v>1.1340329749368093E-2</v>
      </c>
      <c r="M49">
        <f>Messdaten!Q43</f>
        <v>96</v>
      </c>
      <c r="N49" s="124">
        <f t="shared" si="6"/>
        <v>1.2048887510271999</v>
      </c>
      <c r="O49" s="147">
        <f t="shared" si="25"/>
        <v>1.3652363233375379E-2</v>
      </c>
      <c r="P49" s="124">
        <f t="shared" si="7"/>
        <v>1.191379737580172</v>
      </c>
      <c r="Q49" s="142">
        <f t="shared" si="8"/>
        <v>2.2498608591401168</v>
      </c>
      <c r="R49" s="142">
        <f t="shared" si="11"/>
        <v>2.2769329293828027</v>
      </c>
      <c r="S49" s="142">
        <f t="shared" si="9"/>
        <v>2.4557308446488677</v>
      </c>
      <c r="T49" s="142">
        <f t="shared" si="12"/>
        <v>2.4852801021744524</v>
      </c>
      <c r="U49">
        <f>Messdaten!O43</f>
        <v>1.42</v>
      </c>
      <c r="V49" s="142">
        <f t="shared" si="10"/>
        <v>0.83529411764705885</v>
      </c>
      <c r="W49">
        <f>Messdaten!V43</f>
        <v>74.5</v>
      </c>
      <c r="X49" s="155">
        <f t="shared" si="26"/>
        <v>74.387568103021295</v>
      </c>
      <c r="Y49" s="155">
        <v>70</v>
      </c>
      <c r="Z49" s="155">
        <f t="shared" si="15"/>
        <v>4.5010000000000003</v>
      </c>
      <c r="AA49" s="155">
        <f t="shared" si="16"/>
        <v>13.001000000000001</v>
      </c>
      <c r="AB49" s="155">
        <f t="shared" si="27"/>
        <v>7.3114318969787071</v>
      </c>
      <c r="AC49">
        <f t="shared" si="18"/>
        <v>2.8986263346750599E-2</v>
      </c>
    </row>
    <row r="50" spans="1:29" s="209" customFormat="1" x14ac:dyDescent="0.3">
      <c r="A50" s="208">
        <f>Messdaten!A44</f>
        <v>43200</v>
      </c>
      <c r="B50" s="209">
        <f>Messdaten!L44</f>
        <v>1361</v>
      </c>
      <c r="C50" s="209">
        <f>Messdaten!K44</f>
        <v>1217</v>
      </c>
      <c r="D50" s="210">
        <f t="shared" si="1"/>
        <v>1370.2827</v>
      </c>
      <c r="E50" s="209">
        <f>Messdaten!M44</f>
        <v>4.2</v>
      </c>
      <c r="F50" s="209">
        <f>Messdaten!N44</f>
        <v>8.6</v>
      </c>
      <c r="G50" s="210">
        <f t="shared" si="2"/>
        <v>29.971714705020762</v>
      </c>
      <c r="H50" s="209">
        <f>Messdaten!R44</f>
        <v>16</v>
      </c>
      <c r="I50" s="211">
        <f t="shared" si="3"/>
        <v>18.21899346910487</v>
      </c>
      <c r="J50" s="209">
        <f>Messdaten!S44</f>
        <v>1006</v>
      </c>
      <c r="K50" s="212">
        <f t="shared" si="4"/>
        <v>1.1470407957971263E-2</v>
      </c>
      <c r="L50" s="212">
        <f>K50/(1+K50)</f>
        <v>1.1340329749368093E-2</v>
      </c>
      <c r="M50" s="209">
        <f>Messdaten!Q44</f>
        <v>96</v>
      </c>
      <c r="N50" s="213">
        <f t="shared" si="6"/>
        <v>1.2048887510271999</v>
      </c>
      <c r="O50" s="212">
        <f t="shared" si="25"/>
        <v>1.3652363233375379E-2</v>
      </c>
      <c r="P50" s="213">
        <f t="shared" si="7"/>
        <v>1.191379737580172</v>
      </c>
      <c r="Q50" s="211">
        <f t="shared" si="8"/>
        <v>2.6978507747045803</v>
      </c>
      <c r="R50" s="211">
        <f t="shared" si="11"/>
        <v>2.7162514649223248</v>
      </c>
      <c r="S50" s="211">
        <f t="shared" si="9"/>
        <v>2.9447133740679372</v>
      </c>
      <c r="T50" s="211">
        <f t="shared" si="12"/>
        <v>2.964797790553948</v>
      </c>
      <c r="U50" s="209">
        <f>Messdaten!O44</f>
        <v>2.06</v>
      </c>
      <c r="V50" s="211">
        <f t="shared" si="10"/>
        <v>1.2117647058823531</v>
      </c>
      <c r="W50" s="209">
        <f>Messdaten!V44</f>
        <v>74.400000000000006</v>
      </c>
      <c r="X50" s="214">
        <f t="shared" si="26"/>
        <v>74.265180782565636</v>
      </c>
      <c r="Y50" s="214">
        <v>70</v>
      </c>
      <c r="Z50" s="214">
        <f t="shared" si="15"/>
        <v>4.5010000000000003</v>
      </c>
      <c r="AA50" s="214">
        <f t="shared" si="16"/>
        <v>13.001000000000001</v>
      </c>
      <c r="AB50" s="214">
        <f t="shared" si="27"/>
        <v>7.4338192174343654</v>
      </c>
      <c r="AC50" s="209">
        <f t="shared" si="18"/>
        <v>2.9471469411857604E-2</v>
      </c>
    </row>
    <row r="51" spans="1:29" x14ac:dyDescent="0.3">
      <c r="A51" s="120">
        <f>Messdaten!A45</f>
        <v>43200</v>
      </c>
      <c r="B51">
        <f>Messdaten!L45</f>
        <v>1585</v>
      </c>
      <c r="C51">
        <f>Messdaten!K45</f>
        <v>1441</v>
      </c>
      <c r="D51" s="143">
        <f t="shared" si="1"/>
        <v>1612.4491</v>
      </c>
      <c r="E51">
        <f>Messdaten!M45</f>
        <v>4.2</v>
      </c>
      <c r="F51">
        <f>Messdaten!N45</f>
        <v>8.6</v>
      </c>
      <c r="G51" s="143">
        <f t="shared" si="2"/>
        <v>29.971714705020762</v>
      </c>
      <c r="H51">
        <f>Messdaten!R45</f>
        <v>15.5</v>
      </c>
      <c r="I51" s="142">
        <f t="shared" si="3"/>
        <v>17.644221385147446</v>
      </c>
      <c r="J51">
        <f>Messdaten!S45</f>
        <v>1006</v>
      </c>
      <c r="K51" s="147">
        <f t="shared" si="4"/>
        <v>1.1102079880749691E-2</v>
      </c>
      <c r="L51" s="147">
        <f t="shared" si="5"/>
        <v>1.0980177077727978E-2</v>
      </c>
      <c r="M51">
        <f>Messdaten!Q45</f>
        <v>96</v>
      </c>
      <c r="N51" s="124">
        <f t="shared" si="6"/>
        <v>1.2069582787548374</v>
      </c>
      <c r="O51" s="147">
        <f t="shared" si="25"/>
        <v>1.3244561598403754E-2</v>
      </c>
      <c r="P51" s="124">
        <f t="shared" si="7"/>
        <v>1.1938510907603468</v>
      </c>
      <c r="Q51" s="142">
        <f t="shared" si="8"/>
        <v>3.1418761777419251</v>
      </c>
      <c r="R51" s="142">
        <f t="shared" si="11"/>
        <v>3.1962873281459983</v>
      </c>
      <c r="S51" s="142">
        <f t="shared" si="9"/>
        <v>3.432923658260691</v>
      </c>
      <c r="T51" s="142">
        <f t="shared" si="12"/>
        <v>3.4923751817862199</v>
      </c>
      <c r="U51">
        <f>Messdaten!O45</f>
        <v>3.05</v>
      </c>
      <c r="V51" s="142">
        <f t="shared" si="10"/>
        <v>1.7941176470588234</v>
      </c>
      <c r="W51">
        <f>Messdaten!V45</f>
        <v>74.2</v>
      </c>
      <c r="X51" s="155">
        <f t="shared" si="26"/>
        <v>74.042991579990101</v>
      </c>
      <c r="Y51" s="155">
        <v>70</v>
      </c>
      <c r="Z51" s="155">
        <f t="shared" si="15"/>
        <v>4.5010000000000003</v>
      </c>
      <c r="AA51" s="155">
        <f t="shared" si="16"/>
        <v>13.001000000000001</v>
      </c>
      <c r="AB51" s="155">
        <f t="shared" si="27"/>
        <v>7.6560084200099006</v>
      </c>
      <c r="AC51">
        <f t="shared" si="18"/>
        <v>3.0352341288858928E-2</v>
      </c>
    </row>
    <row r="52" spans="1:29" x14ac:dyDescent="0.3">
      <c r="A52" s="120">
        <f>Messdaten!A46</f>
        <v>43200</v>
      </c>
      <c r="B52">
        <f>Messdaten!L46</f>
        <v>1698</v>
      </c>
      <c r="C52">
        <f>Messdaten!K46</f>
        <v>1540</v>
      </c>
      <c r="D52" s="143">
        <f t="shared" si="1"/>
        <v>1719.4780000000001</v>
      </c>
      <c r="E52">
        <f>Messdaten!M46</f>
        <v>4.2</v>
      </c>
      <c r="F52">
        <f>Messdaten!N46</f>
        <v>8.6</v>
      </c>
      <c r="G52" s="143">
        <f t="shared" si="2"/>
        <v>29.971714705020762</v>
      </c>
      <c r="H52">
        <f>Messdaten!R46</f>
        <v>15.3</v>
      </c>
      <c r="I52" s="142">
        <f t="shared" si="3"/>
        <v>17.418793408465682</v>
      </c>
      <c r="J52">
        <f>Messdaten!S46</f>
        <v>1006</v>
      </c>
      <c r="K52" s="147">
        <f t="shared" si="4"/>
        <v>1.0957737025039287E-2</v>
      </c>
      <c r="L52" s="147">
        <f t="shared" si="5"/>
        <v>1.0838966480720337E-2</v>
      </c>
      <c r="M52">
        <f>Messdaten!Q46</f>
        <v>96</v>
      </c>
      <c r="N52" s="124">
        <f t="shared" si="6"/>
        <v>1.2077878065329988</v>
      </c>
      <c r="O52" s="147">
        <f t="shared" si="25"/>
        <v>1.3084410957919852E-2</v>
      </c>
      <c r="P52" s="124">
        <f t="shared" si="7"/>
        <v>1.1948384564739576</v>
      </c>
      <c r="Q52" s="142">
        <f t="shared" si="8"/>
        <v>3.3658711355241571</v>
      </c>
      <c r="R52" s="142">
        <f t="shared" si="11"/>
        <v>3.4084460355528896</v>
      </c>
      <c r="S52" s="142">
        <f t="shared" si="9"/>
        <v>3.6791888532307704</v>
      </c>
      <c r="T52" s="142">
        <f t="shared" si="12"/>
        <v>3.7257269087017306</v>
      </c>
      <c r="U52">
        <f>Messdaten!O46</f>
        <v>3.57</v>
      </c>
      <c r="V52" s="142">
        <f t="shared" si="10"/>
        <v>2.1</v>
      </c>
      <c r="W52">
        <f>Messdaten!V46</f>
        <v>73.8</v>
      </c>
      <c r="X52" s="155">
        <f t="shared" si="26"/>
        <v>73.631797919762249</v>
      </c>
      <c r="Y52" s="155">
        <v>70</v>
      </c>
      <c r="Z52" s="155">
        <f t="shared" si="15"/>
        <v>4.5010000000000003</v>
      </c>
      <c r="AA52" s="155">
        <f t="shared" si="16"/>
        <v>13.001000000000001</v>
      </c>
      <c r="AB52" s="155">
        <f t="shared" si="27"/>
        <v>8.0672020802377524</v>
      </c>
      <c r="AC52">
        <f t="shared" si="18"/>
        <v>3.1982523705904223E-2</v>
      </c>
    </row>
    <row r="53" spans="1:29" x14ac:dyDescent="0.3">
      <c r="A53" s="120">
        <f>Messdaten!A47</f>
        <v>43200</v>
      </c>
      <c r="B53">
        <f>Messdaten!L47</f>
        <v>1815</v>
      </c>
      <c r="C53">
        <f>Messdaten!K47</f>
        <v>1650</v>
      </c>
      <c r="D53" s="143">
        <f t="shared" si="1"/>
        <v>1838.3989999999999</v>
      </c>
      <c r="E53">
        <f>Messdaten!M47</f>
        <v>4.2</v>
      </c>
      <c r="F53">
        <f>Messdaten!N47</f>
        <v>8.6</v>
      </c>
      <c r="G53" s="143">
        <f t="shared" si="2"/>
        <v>29.971714705020762</v>
      </c>
      <c r="H53">
        <f>Messdaten!R47</f>
        <v>15</v>
      </c>
      <c r="I53" s="142">
        <f t="shared" si="3"/>
        <v>17.085376704658628</v>
      </c>
      <c r="J53">
        <f>Messdaten!S47</f>
        <v>1006</v>
      </c>
      <c r="K53" s="147">
        <f t="shared" si="4"/>
        <v>1.0744368998342677E-2</v>
      </c>
      <c r="L53" s="147">
        <f t="shared" si="5"/>
        <v>1.0630154693802994E-2</v>
      </c>
      <c r="M53">
        <f>Messdaten!Q47</f>
        <v>96</v>
      </c>
      <c r="N53" s="124">
        <f t="shared" si="6"/>
        <v>1.2090339404874999</v>
      </c>
      <c r="O53" s="147">
        <f t="shared" si="25"/>
        <v>1.284732130784824E-2</v>
      </c>
      <c r="P53" s="124">
        <f t="shared" si="7"/>
        <v>1.1963182916829629</v>
      </c>
      <c r="Q53" s="142">
        <f t="shared" si="8"/>
        <v>3.5977951183606267</v>
      </c>
      <c r="R53" s="142">
        <f t="shared" si="11"/>
        <v>3.6441779326716572</v>
      </c>
      <c r="S53" s="142">
        <f t="shared" si="9"/>
        <v>3.9351364838358189</v>
      </c>
      <c r="T53" s="142">
        <f t="shared" si="12"/>
        <v>3.9858683067478156</v>
      </c>
      <c r="U53">
        <f>Messdaten!O47</f>
        <v>4.22</v>
      </c>
      <c r="V53" s="142">
        <f t="shared" si="10"/>
        <v>2.4823529411764707</v>
      </c>
      <c r="W53">
        <f>Messdaten!V47</f>
        <v>73.2</v>
      </c>
      <c r="X53" s="155">
        <f t="shared" si="26"/>
        <v>73.020208023774146</v>
      </c>
      <c r="Y53" s="155">
        <v>70</v>
      </c>
      <c r="Z53" s="155">
        <f t="shared" si="15"/>
        <v>4.5010000000000003</v>
      </c>
      <c r="AA53" s="155">
        <f t="shared" si="16"/>
        <v>13.001000000000001</v>
      </c>
      <c r="AB53" s="155">
        <f t="shared" si="27"/>
        <v>8.6787919762258561</v>
      </c>
      <c r="AC53">
        <f t="shared" si="18"/>
        <v>3.4407179510008552E-2</v>
      </c>
    </row>
    <row r="54" spans="1:29" x14ac:dyDescent="0.3">
      <c r="A54" s="120">
        <f>Messdaten!A48</f>
        <v>43200</v>
      </c>
      <c r="B54">
        <f>Messdaten!L48</f>
        <v>1927</v>
      </c>
      <c r="C54">
        <f>Messdaten!K48</f>
        <v>1760</v>
      </c>
      <c r="D54" s="143">
        <f t="shared" si="1"/>
        <v>1957.32</v>
      </c>
      <c r="E54">
        <f>Messdaten!M48</f>
        <v>4.2</v>
      </c>
      <c r="F54">
        <f>Messdaten!N48</f>
        <v>8.6</v>
      </c>
      <c r="G54" s="143">
        <f t="shared" si="2"/>
        <v>29.971714705020762</v>
      </c>
      <c r="H54">
        <f>Messdaten!R48</f>
        <v>15</v>
      </c>
      <c r="I54" s="142">
        <f t="shared" si="3"/>
        <v>17.085376704658628</v>
      </c>
      <c r="J54">
        <f>Messdaten!S48</f>
        <v>1006</v>
      </c>
      <c r="K54" s="147">
        <f t="shared" si="4"/>
        <v>1.0744368998342677E-2</v>
      </c>
      <c r="L54" s="147">
        <f t="shared" si="5"/>
        <v>1.0630154693802994E-2</v>
      </c>
      <c r="M54">
        <f>Messdaten!Q48</f>
        <v>96</v>
      </c>
      <c r="N54" s="124">
        <f t="shared" si="6"/>
        <v>1.2090339404874999</v>
      </c>
      <c r="O54" s="147">
        <f t="shared" si="25"/>
        <v>1.284732130784824E-2</v>
      </c>
      <c r="P54" s="124">
        <f t="shared" si="7"/>
        <v>1.1963182916829629</v>
      </c>
      <c r="Q54" s="142">
        <f t="shared" si="8"/>
        <v>3.8198078198792995</v>
      </c>
      <c r="R54" s="142">
        <f t="shared" si="11"/>
        <v>3.8799098297904258</v>
      </c>
      <c r="S54" s="142">
        <f t="shared" si="9"/>
        <v>4.1779658426179749</v>
      </c>
      <c r="T54" s="142">
        <f t="shared" si="12"/>
        <v>4.2437032190311434</v>
      </c>
      <c r="U54">
        <f>Messdaten!O48</f>
        <v>5.32</v>
      </c>
      <c r="V54" s="142">
        <f t="shared" si="10"/>
        <v>3.1294117647058828</v>
      </c>
      <c r="W54">
        <f>Messdaten!V48</f>
        <v>72.099999999999994</v>
      </c>
      <c r="X54" s="155">
        <f t="shared" si="26"/>
        <v>71.909113422486371</v>
      </c>
      <c r="Y54" s="155">
        <v>70</v>
      </c>
      <c r="Z54" s="155">
        <f t="shared" si="15"/>
        <v>4.5010000000000003</v>
      </c>
      <c r="AA54" s="155">
        <f t="shared" si="16"/>
        <v>13.001000000000001</v>
      </c>
      <c r="AB54" s="155">
        <f t="shared" si="27"/>
        <v>9.7898865775136308</v>
      </c>
      <c r="AC54">
        <f t="shared" si="18"/>
        <v>3.8812127975628392E-2</v>
      </c>
    </row>
    <row r="55" spans="1:29" x14ac:dyDescent="0.3">
      <c r="A55" s="120">
        <f>Messdaten!A49</f>
        <v>43200</v>
      </c>
      <c r="B55">
        <f>Messdaten!L49</f>
        <v>2025</v>
      </c>
      <c r="C55">
        <f>Messdaten!K49</f>
        <v>1850</v>
      </c>
      <c r="D55" s="143">
        <f t="shared" si="1"/>
        <v>2054.6189999999997</v>
      </c>
      <c r="E55">
        <f>Messdaten!M49</f>
        <v>4.2</v>
      </c>
      <c r="F55">
        <f>Messdaten!N49</f>
        <v>8.6</v>
      </c>
      <c r="G55" s="143">
        <f t="shared" si="2"/>
        <v>29.971714705020762</v>
      </c>
      <c r="H55">
        <f>Messdaten!R49</f>
        <v>14.8</v>
      </c>
      <c r="I55" s="142">
        <f t="shared" si="3"/>
        <v>16.866214172014178</v>
      </c>
      <c r="J55">
        <f>Messdaten!S49</f>
        <v>1006</v>
      </c>
      <c r="K55" s="147">
        <f t="shared" si="4"/>
        <v>1.0604195597150992E-2</v>
      </c>
      <c r="L55" s="147">
        <f t="shared" si="5"/>
        <v>1.0492926551611168E-2</v>
      </c>
      <c r="M55">
        <f>Messdaten!Q49</f>
        <v>96</v>
      </c>
      <c r="N55" s="124">
        <f t="shared" si="6"/>
        <v>1.2098659260391744</v>
      </c>
      <c r="O55" s="147">
        <f t="shared" si="25"/>
        <v>1.2691331233346639E-2</v>
      </c>
      <c r="P55" s="124">
        <f t="shared" si="7"/>
        <v>1.1973040609464221</v>
      </c>
      <c r="Q55" s="142">
        <f t="shared" si="8"/>
        <v>4.0140689337081374</v>
      </c>
      <c r="R55" s="142">
        <f t="shared" si="11"/>
        <v>4.0727813819785084</v>
      </c>
      <c r="S55" s="142">
        <f t="shared" si="9"/>
        <v>4.3922500264776216</v>
      </c>
      <c r="T55" s="142">
        <f t="shared" si="12"/>
        <v>4.4564940035315672</v>
      </c>
      <c r="U55">
        <f>Messdaten!O49</f>
        <v>8.48</v>
      </c>
      <c r="V55" s="142">
        <f t="shared" si="10"/>
        <v>4.9882352941176471</v>
      </c>
      <c r="W55">
        <f>Messdaten!V49</f>
        <v>69</v>
      </c>
      <c r="X55" s="155">
        <f t="shared" si="26"/>
        <v>68.799405646359588</v>
      </c>
      <c r="Y55" s="155">
        <v>70</v>
      </c>
      <c r="Z55" s="155">
        <f t="shared" si="15"/>
        <v>4.5010000000000003</v>
      </c>
      <c r="AA55" s="155">
        <f t="shared" si="16"/>
        <v>13.001000000000001</v>
      </c>
      <c r="AB55" s="155">
        <f t="shared" si="27"/>
        <v>12.899594353640413</v>
      </c>
      <c r="AC55">
        <f t="shared" si="18"/>
        <v>5.1140603409762855E-2</v>
      </c>
    </row>
    <row r="56" spans="1:29" x14ac:dyDescent="0.3">
      <c r="A56" s="120">
        <f>Messdaten!A50</f>
        <v>43200</v>
      </c>
      <c r="B56">
        <f>Messdaten!L50</f>
        <v>2106</v>
      </c>
      <c r="C56">
        <f>Messdaten!K50</f>
        <v>1910</v>
      </c>
      <c r="D56" s="143">
        <f t="shared" si="1"/>
        <v>2119.4849999999997</v>
      </c>
      <c r="E56">
        <f>Messdaten!M50</f>
        <v>4.2</v>
      </c>
      <c r="F56">
        <f>Messdaten!N50</f>
        <v>8.6</v>
      </c>
      <c r="G56" s="143">
        <f t="shared" si="2"/>
        <v>29.971714705020762</v>
      </c>
      <c r="H56">
        <f>Messdaten!R50</f>
        <v>14.6</v>
      </c>
      <c r="I56" s="142">
        <f t="shared" si="3"/>
        <v>16.649516171436943</v>
      </c>
      <c r="J56">
        <f>Messdaten!S50</f>
        <v>1006</v>
      </c>
      <c r="K56" s="147">
        <f t="shared" si="4"/>
        <v>1.0465659536709509E-2</v>
      </c>
      <c r="L56" s="147">
        <f t="shared" si="5"/>
        <v>1.0357263938596322E-2</v>
      </c>
      <c r="M56">
        <f>Messdaten!Q50</f>
        <v>96</v>
      </c>
      <c r="N56" s="124">
        <f t="shared" si="6"/>
        <v>1.210698896368855</v>
      </c>
      <c r="O56" s="147">
        <f t="shared" si="25"/>
        <v>1.2536980094751522E-2</v>
      </c>
      <c r="P56" s="124">
        <f t="shared" si="7"/>
        <v>1.1982892171608297</v>
      </c>
      <c r="Q56" s="142">
        <f t="shared" si="8"/>
        <v>4.1746316910564634</v>
      </c>
      <c r="R56" s="142">
        <f t="shared" si="11"/>
        <v>4.2013624167705634</v>
      </c>
      <c r="S56" s="142">
        <f t="shared" si="9"/>
        <v>4.5698189191822722</v>
      </c>
      <c r="T56" s="142">
        <f t="shared" si="12"/>
        <v>4.5990800816348703</v>
      </c>
      <c r="U56">
        <f>Messdaten!O50</f>
        <v>12.15</v>
      </c>
      <c r="V56" s="142">
        <f t="shared" si="10"/>
        <v>7.1470588235294121</v>
      </c>
      <c r="W56">
        <f>Messdaten!V50</f>
        <v>65.5</v>
      </c>
      <c r="X56" s="155">
        <f t="shared" si="26"/>
        <v>65.291381872213961</v>
      </c>
      <c r="Y56" s="155">
        <v>70</v>
      </c>
      <c r="Z56" s="155">
        <f t="shared" si="15"/>
        <v>4.5010000000000003</v>
      </c>
      <c r="AA56" s="155">
        <f t="shared" si="16"/>
        <v>13.001000000000001</v>
      </c>
      <c r="AB56" s="155">
        <f t="shared" si="27"/>
        <v>16.407618127786041</v>
      </c>
      <c r="AC56">
        <f t="shared" si="18"/>
        <v>6.5048207607794978E-2</v>
      </c>
    </row>
    <row r="57" spans="1:29" x14ac:dyDescent="0.3">
      <c r="A57" s="120">
        <f>Messdaten!A51</f>
        <v>43200</v>
      </c>
      <c r="B57">
        <f>Messdaten!L51</f>
        <v>2142</v>
      </c>
      <c r="C57">
        <f>Messdaten!K51</f>
        <v>1940</v>
      </c>
      <c r="D57" s="143">
        <f t="shared" si="1"/>
        <v>2151.9179999999997</v>
      </c>
      <c r="E57">
        <f>Messdaten!M51</f>
        <v>4.2</v>
      </c>
      <c r="F57">
        <f>Messdaten!N51</f>
        <v>8.6</v>
      </c>
      <c r="G57" s="143">
        <f t="shared" si="2"/>
        <v>29.971714705020762</v>
      </c>
      <c r="H57">
        <f>Messdaten!R51</f>
        <v>14.5</v>
      </c>
      <c r="I57" s="142">
        <f t="shared" si="3"/>
        <v>16.542084012083684</v>
      </c>
      <c r="J57">
        <f>Messdaten!S51</f>
        <v>1006</v>
      </c>
      <c r="K57" s="147">
        <f t="shared" si="4"/>
        <v>1.0397000146309799E-2</v>
      </c>
      <c r="L57" s="147">
        <f t="shared" si="5"/>
        <v>1.0290014860301712E-2</v>
      </c>
      <c r="M57">
        <f>Messdaten!Q51</f>
        <v>96</v>
      </c>
      <c r="N57" s="124">
        <f t="shared" si="6"/>
        <v>1.2111157511234127</v>
      </c>
      <c r="O57" s="147">
        <f t="shared" si="25"/>
        <v>1.2460414651834978E-2</v>
      </c>
      <c r="P57" s="124">
        <f t="shared" si="7"/>
        <v>1.1987815698987403</v>
      </c>
      <c r="Q57" s="142">
        <f t="shared" si="8"/>
        <v>4.2459929165446075</v>
      </c>
      <c r="R57" s="142">
        <f t="shared" si="11"/>
        <v>4.2656529341665914</v>
      </c>
      <c r="S57" s="142">
        <f t="shared" si="9"/>
        <v>4.6488902550536446</v>
      </c>
      <c r="T57" s="142">
        <f t="shared" si="12"/>
        <v>4.670415788923683</v>
      </c>
      <c r="U57">
        <f>Messdaten!O51</f>
        <v>16.739999999999998</v>
      </c>
      <c r="V57" s="142">
        <f t="shared" si="10"/>
        <v>9.8470588235294105</v>
      </c>
      <c r="W57">
        <f>Messdaten!V51</f>
        <v>61</v>
      </c>
      <c r="X57" s="155">
        <f t="shared" si="26"/>
        <v>60.787815750371472</v>
      </c>
      <c r="Y57" s="155">
        <v>70</v>
      </c>
      <c r="Z57" s="155">
        <f t="shared" si="15"/>
        <v>4.5010000000000003</v>
      </c>
      <c r="AA57" s="155">
        <f t="shared" si="16"/>
        <v>13.001000000000001</v>
      </c>
      <c r="AB57" s="155">
        <f t="shared" si="27"/>
        <v>20.91118424962853</v>
      </c>
      <c r="AC57">
        <f t="shared" si="18"/>
        <v>8.290265191454893E-2</v>
      </c>
    </row>
    <row r="58" spans="1:29" x14ac:dyDescent="0.3">
      <c r="A58" s="120"/>
      <c r="B58">
        <f>SUM(B44:B57)</f>
        <v>18171</v>
      </c>
      <c r="D58" s="143"/>
      <c r="G58" s="143"/>
      <c r="O58" s="147"/>
      <c r="W58" s="153">
        <f>Messdaten!Y38</f>
        <v>92.9</v>
      </c>
      <c r="AA58" s="155"/>
    </row>
    <row r="59" spans="1:29" x14ac:dyDescent="0.3">
      <c r="A59" s="120"/>
      <c r="D59" s="143"/>
      <c r="G59" s="143"/>
      <c r="O59" s="147"/>
      <c r="W59" s="154">
        <f>Messdaten!X53</f>
        <v>92.8</v>
      </c>
      <c r="AA59" s="155"/>
    </row>
    <row r="60" spans="1:29" x14ac:dyDescent="0.3">
      <c r="A60" s="120">
        <f>Messdaten!A53</f>
        <v>43200</v>
      </c>
      <c r="B60">
        <f>Messdaten!L53</f>
        <v>111</v>
      </c>
      <c r="C60">
        <f>Messdaten!K53</f>
        <v>0</v>
      </c>
      <c r="D60" s="143">
        <f t="shared" si="1"/>
        <v>54.584000000000003</v>
      </c>
      <c r="E60">
        <f>Messdaten!M53</f>
        <v>5</v>
      </c>
      <c r="F60">
        <f>Messdaten!N53</f>
        <v>8.6</v>
      </c>
      <c r="G60" s="143">
        <f t="shared" si="2"/>
        <v>35.680612744072334</v>
      </c>
      <c r="H60">
        <f>Messdaten!R53</f>
        <v>15</v>
      </c>
      <c r="I60" s="142">
        <f t="shared" si="3"/>
        <v>17.085376704658628</v>
      </c>
      <c r="J60">
        <f>Messdaten!S53</f>
        <v>1006</v>
      </c>
      <c r="K60" s="147">
        <f t="shared" si="4"/>
        <v>1.0744368998342677E-2</v>
      </c>
      <c r="L60" s="147">
        <f t="shared" si="5"/>
        <v>1.0630154693802994E-2</v>
      </c>
      <c r="M60">
        <f>Messdaten!Q53</f>
        <v>94</v>
      </c>
      <c r="N60" s="124">
        <f t="shared" si="6"/>
        <v>1.2090339404874999</v>
      </c>
      <c r="O60" s="147">
        <f t="shared" ref="O60:O69" si="28">I60*100/($K$2*(273.15+H60))</f>
        <v>1.284732130784824E-2</v>
      </c>
      <c r="P60" s="124">
        <f t="shared" si="7"/>
        <v>1.1963182916829629</v>
      </c>
      <c r="Q60" s="142">
        <f t="shared" si="8"/>
        <v>0.22003044525511273</v>
      </c>
      <c r="S60" s="142">
        <f t="shared" si="9"/>
        <v>0.24066123950731455</v>
      </c>
      <c r="U60">
        <f>Messdaten!O53</f>
        <v>0.04</v>
      </c>
      <c r="V60" s="142">
        <f t="shared" si="10"/>
        <v>2.3529411764705882E-2</v>
      </c>
      <c r="W60">
        <f>Messdaten!V53</f>
        <v>71.400000000000006</v>
      </c>
      <c r="X60" s="155">
        <f>W60-($W$59-$W$70)/$B$70*B60</f>
        <v>71.380355562706143</v>
      </c>
      <c r="Y60" s="155">
        <v>71</v>
      </c>
      <c r="Z60" s="155">
        <f t="shared" si="15"/>
        <v>4.5653000000000006</v>
      </c>
      <c r="AA60" s="155">
        <f>8.5+Z60</f>
        <v>13.065300000000001</v>
      </c>
      <c r="AB60" s="155">
        <f>$W$59-X60-AA60</f>
        <v>8.3543444372938538</v>
      </c>
      <c r="AC60">
        <f t="shared" si="18"/>
        <v>3.3120903177519652E-2</v>
      </c>
    </row>
    <row r="61" spans="1:29" x14ac:dyDescent="0.3">
      <c r="A61" s="120">
        <f>Messdaten!A54</f>
        <v>43200</v>
      </c>
      <c r="B61">
        <f>Messdaten!L54</f>
        <v>220</v>
      </c>
      <c r="C61">
        <f>Messdaten!K54</f>
        <v>0</v>
      </c>
      <c r="D61" s="143">
        <f t="shared" si="1"/>
        <v>54.584000000000003</v>
      </c>
      <c r="E61">
        <f>Messdaten!M54</f>
        <v>5</v>
      </c>
      <c r="F61">
        <f>Messdaten!N54</f>
        <v>8.6</v>
      </c>
      <c r="G61" s="143">
        <f t="shared" si="2"/>
        <v>35.680612744072334</v>
      </c>
      <c r="H61">
        <f>Messdaten!R54</f>
        <v>15</v>
      </c>
      <c r="I61" s="142">
        <f t="shared" si="3"/>
        <v>17.085376704658628</v>
      </c>
      <c r="J61">
        <f>Messdaten!S54</f>
        <v>1006</v>
      </c>
      <c r="K61" s="147">
        <f t="shared" si="4"/>
        <v>1.0744368998342677E-2</v>
      </c>
      <c r="L61" s="147">
        <f t="shared" si="5"/>
        <v>1.0630154693802994E-2</v>
      </c>
      <c r="M61">
        <f>Messdaten!Q54</f>
        <v>94</v>
      </c>
      <c r="N61" s="124">
        <f t="shared" si="6"/>
        <v>1.2090339404874999</v>
      </c>
      <c r="O61" s="147">
        <f t="shared" si="28"/>
        <v>1.284732130784824E-2</v>
      </c>
      <c r="P61" s="124">
        <f t="shared" si="7"/>
        <v>1.1963182916829629</v>
      </c>
      <c r="Q61" s="142">
        <f t="shared" si="8"/>
        <v>0.4360963779831063</v>
      </c>
      <c r="S61" s="142">
        <f t="shared" si="9"/>
        <v>0.47698624046494775</v>
      </c>
      <c r="U61">
        <f>Messdaten!O54</f>
        <v>0.06</v>
      </c>
      <c r="V61" s="142">
        <f t="shared" si="10"/>
        <v>3.5294117647058823E-2</v>
      </c>
      <c r="W61">
        <f>Messdaten!V54</f>
        <v>71.400000000000006</v>
      </c>
      <c r="X61" s="155">
        <f t="shared" ref="X61:X69" si="29">W61-($W$59-$W$70)/$B$70*B61</f>
        <v>71.361065079237392</v>
      </c>
      <c r="Y61" s="155">
        <v>71</v>
      </c>
      <c r="Z61" s="155">
        <f t="shared" si="15"/>
        <v>4.5653000000000006</v>
      </c>
      <c r="AA61" s="155">
        <f t="shared" si="16"/>
        <v>13.065300000000001</v>
      </c>
      <c r="AB61" s="155">
        <f t="shared" ref="AB61:AB69" si="30">$W$59-X61-AA61</f>
        <v>8.3736349207626048</v>
      </c>
      <c r="AC61">
        <f t="shared" si="18"/>
        <v>3.3197380540885703E-2</v>
      </c>
    </row>
    <row r="62" spans="1:29" x14ac:dyDescent="0.3">
      <c r="A62" s="120">
        <f>Messdaten!A55</f>
        <v>43200</v>
      </c>
      <c r="B62">
        <f>Messdaten!L55</f>
        <v>448</v>
      </c>
      <c r="C62">
        <f>Messdaten!K55</f>
        <v>399</v>
      </c>
      <c r="D62" s="143">
        <f t="shared" si="1"/>
        <v>485.94290000000001</v>
      </c>
      <c r="E62">
        <f>Messdaten!M55</f>
        <v>5</v>
      </c>
      <c r="F62">
        <f>Messdaten!N55</f>
        <v>8.6</v>
      </c>
      <c r="G62" s="143">
        <f t="shared" si="2"/>
        <v>35.680612744072334</v>
      </c>
      <c r="H62">
        <f>Messdaten!R55</f>
        <v>15</v>
      </c>
      <c r="I62" s="142">
        <f t="shared" si="3"/>
        <v>17.085376704658628</v>
      </c>
      <c r="J62">
        <f>Messdaten!S55</f>
        <v>1006</v>
      </c>
      <c r="K62" s="147">
        <f t="shared" si="4"/>
        <v>1.0744368998342677E-2</v>
      </c>
      <c r="L62" s="147">
        <f t="shared" si="5"/>
        <v>1.0630154693802994E-2</v>
      </c>
      <c r="M62">
        <f>Messdaten!Q55</f>
        <v>95</v>
      </c>
      <c r="N62" s="124">
        <f t="shared" si="6"/>
        <v>1.2090339404874999</v>
      </c>
      <c r="O62" s="147">
        <f t="shared" si="28"/>
        <v>1.284732130784824E-2</v>
      </c>
      <c r="P62" s="124">
        <f t="shared" si="7"/>
        <v>1.1963182916829629</v>
      </c>
      <c r="Q62" s="142">
        <f t="shared" si="8"/>
        <v>0.88805080607468923</v>
      </c>
      <c r="R62" s="142">
        <f t="shared" si="11"/>
        <v>0.96326335725730383</v>
      </c>
      <c r="S62" s="142">
        <f t="shared" si="9"/>
        <v>0.9713174351286209</v>
      </c>
      <c r="T62" s="142">
        <f t="shared" si="12"/>
        <v>1.053582167961973</v>
      </c>
      <c r="U62">
        <f>Messdaten!O55</f>
        <v>0.23</v>
      </c>
      <c r="V62" s="142">
        <f t="shared" si="10"/>
        <v>0.13529411764705884</v>
      </c>
      <c r="W62">
        <f>Messdaten!V55</f>
        <v>71.400000000000006</v>
      </c>
      <c r="X62" s="155">
        <f t="shared" si="29"/>
        <v>71.32071434317433</v>
      </c>
      <c r="Y62" s="155">
        <v>71</v>
      </c>
      <c r="Z62" s="155">
        <f t="shared" si="15"/>
        <v>4.5653000000000006</v>
      </c>
      <c r="AA62" s="155">
        <f t="shared" si="16"/>
        <v>13.065300000000001</v>
      </c>
      <c r="AB62" s="155">
        <f t="shared" si="30"/>
        <v>8.4139856568256661</v>
      </c>
      <c r="AC62">
        <f t="shared" si="18"/>
        <v>3.3357351539486185E-2</v>
      </c>
    </row>
    <row r="63" spans="1:29" x14ac:dyDescent="0.3">
      <c r="A63" s="120">
        <f>Messdaten!A56</f>
        <v>43200</v>
      </c>
      <c r="B63">
        <f>Messdaten!L56</f>
        <v>908</v>
      </c>
      <c r="C63">
        <f>Messdaten!K56</f>
        <v>804</v>
      </c>
      <c r="D63" s="143">
        <f t="shared" si="1"/>
        <v>923.78839999999991</v>
      </c>
      <c r="E63">
        <f>Messdaten!M56</f>
        <v>5</v>
      </c>
      <c r="F63">
        <f>Messdaten!N56</f>
        <v>8.6</v>
      </c>
      <c r="G63" s="143">
        <f t="shared" si="2"/>
        <v>35.680612744072334</v>
      </c>
      <c r="H63">
        <f>Messdaten!R56</f>
        <v>15</v>
      </c>
      <c r="I63" s="142">
        <f t="shared" si="3"/>
        <v>17.085376704658628</v>
      </c>
      <c r="J63">
        <f>Messdaten!S56</f>
        <v>1006</v>
      </c>
      <c r="K63" s="147">
        <f t="shared" si="4"/>
        <v>1.0744368998342677E-2</v>
      </c>
      <c r="L63" s="147">
        <f t="shared" si="5"/>
        <v>1.0630154693802994E-2</v>
      </c>
      <c r="M63">
        <f>Messdaten!Q56</f>
        <v>95</v>
      </c>
      <c r="N63" s="124">
        <f t="shared" si="6"/>
        <v>1.2090339404874999</v>
      </c>
      <c r="O63" s="147">
        <f t="shared" si="28"/>
        <v>1.284732130784824E-2</v>
      </c>
      <c r="P63" s="124">
        <f t="shared" si="7"/>
        <v>1.1963182916829629</v>
      </c>
      <c r="Q63" s="142">
        <f t="shared" si="8"/>
        <v>1.7998886873120932</v>
      </c>
      <c r="R63" s="142">
        <f t="shared" si="11"/>
        <v>1.8311853421036772</v>
      </c>
      <c r="S63" s="142">
        <f t="shared" si="9"/>
        <v>1.9686523015553299</v>
      </c>
      <c r="T63" s="142">
        <f t="shared" si="12"/>
        <v>2.0028834359142245</v>
      </c>
      <c r="U63">
        <f>Messdaten!O56</f>
        <v>0.98</v>
      </c>
      <c r="V63" s="142">
        <f t="shared" si="10"/>
        <v>0.57647058823529407</v>
      </c>
      <c r="W63">
        <f>Messdaten!V56</f>
        <v>71.5</v>
      </c>
      <c r="X63" s="155">
        <f t="shared" si="29"/>
        <v>71.33930496339795</v>
      </c>
      <c r="Y63" s="155">
        <v>71</v>
      </c>
      <c r="Z63" s="155">
        <f t="shared" si="15"/>
        <v>4.5653000000000006</v>
      </c>
      <c r="AA63" s="155">
        <f t="shared" si="16"/>
        <v>13.065300000000001</v>
      </c>
      <c r="AB63" s="155">
        <f t="shared" si="30"/>
        <v>8.3953950366020464</v>
      </c>
      <c r="AC63">
        <f t="shared" si="18"/>
        <v>3.3283648792722734E-2</v>
      </c>
    </row>
    <row r="64" spans="1:29" x14ac:dyDescent="0.3">
      <c r="A64" s="120">
        <f>Messdaten!A57</f>
        <v>43200</v>
      </c>
      <c r="B64">
        <f>Messdaten!L57</f>
        <v>1354</v>
      </c>
      <c r="C64">
        <f>Messdaten!K57</f>
        <v>1220</v>
      </c>
      <c r="D64" s="143">
        <f t="shared" si="1"/>
        <v>1373.5260000000001</v>
      </c>
      <c r="E64">
        <f>Messdaten!M57</f>
        <v>5</v>
      </c>
      <c r="F64">
        <f>Messdaten!N57</f>
        <v>8.6</v>
      </c>
      <c r="G64" s="143">
        <f t="shared" si="2"/>
        <v>35.680612744072334</v>
      </c>
      <c r="H64">
        <f>Messdaten!R57</f>
        <v>15</v>
      </c>
      <c r="I64" s="142">
        <f t="shared" si="3"/>
        <v>17.085376704658628</v>
      </c>
      <c r="J64">
        <f>Messdaten!S57</f>
        <v>1006</v>
      </c>
      <c r="K64" s="147">
        <f t="shared" si="4"/>
        <v>1.0744368998342677E-2</v>
      </c>
      <c r="L64" s="147">
        <f t="shared" si="5"/>
        <v>1.0630154693802994E-2</v>
      </c>
      <c r="M64">
        <f>Messdaten!Q57</f>
        <v>95</v>
      </c>
      <c r="N64" s="124">
        <f t="shared" si="6"/>
        <v>1.2090339404874999</v>
      </c>
      <c r="O64" s="147">
        <f t="shared" si="28"/>
        <v>1.284732130784824E-2</v>
      </c>
      <c r="P64" s="124">
        <f t="shared" si="7"/>
        <v>1.1963182916829629</v>
      </c>
      <c r="Q64" s="142">
        <f t="shared" si="8"/>
        <v>2.6839749808596634</v>
      </c>
      <c r="R64" s="142">
        <f t="shared" si="11"/>
        <v>2.7226805166619279</v>
      </c>
      <c r="S64" s="142">
        <f t="shared" si="9"/>
        <v>2.9356334981342695</v>
      </c>
      <c r="T64" s="142">
        <f t="shared" si="12"/>
        <v>2.9779681950948089</v>
      </c>
      <c r="U64">
        <f>Messdaten!O57</f>
        <v>2.2000000000000002</v>
      </c>
      <c r="V64" s="142">
        <f t="shared" si="10"/>
        <v>1.2941176470588236</v>
      </c>
      <c r="W64">
        <f>Messdaten!V57</f>
        <v>71.5</v>
      </c>
      <c r="X64" s="155">
        <f t="shared" si="29"/>
        <v>71.260373260397387</v>
      </c>
      <c r="Y64" s="155">
        <v>71</v>
      </c>
      <c r="Z64" s="155">
        <f t="shared" si="15"/>
        <v>4.5653000000000006</v>
      </c>
      <c r="AA64" s="155">
        <f t="shared" si="16"/>
        <v>13.065300000000001</v>
      </c>
      <c r="AB64" s="155">
        <f t="shared" si="30"/>
        <v>8.4743267396026098</v>
      </c>
      <c r="AC64">
        <f t="shared" si="18"/>
        <v>3.3596574518055311E-2</v>
      </c>
    </row>
    <row r="65" spans="1:29" x14ac:dyDescent="0.3">
      <c r="A65" s="120">
        <f>Messdaten!A58</f>
        <v>43200</v>
      </c>
      <c r="B65">
        <f>Messdaten!L58</f>
        <v>1600</v>
      </c>
      <c r="C65">
        <f>Messdaten!K58</f>
        <v>1444</v>
      </c>
      <c r="D65" s="143">
        <f t="shared" si="1"/>
        <v>1615.6923999999999</v>
      </c>
      <c r="E65">
        <f>Messdaten!M58</f>
        <v>5</v>
      </c>
      <c r="F65">
        <f>Messdaten!N58</f>
        <v>8.6</v>
      </c>
      <c r="G65" s="143">
        <f t="shared" si="2"/>
        <v>35.680612744072334</v>
      </c>
      <c r="H65">
        <f>Messdaten!R58</f>
        <v>15</v>
      </c>
      <c r="I65" s="142">
        <f t="shared" si="3"/>
        <v>17.085376704658628</v>
      </c>
      <c r="J65">
        <f>Messdaten!S58</f>
        <v>1006</v>
      </c>
      <c r="K65" s="147">
        <f t="shared" si="4"/>
        <v>1.0744368998342677E-2</v>
      </c>
      <c r="L65" s="147">
        <f t="shared" si="5"/>
        <v>1.0630154693802994E-2</v>
      </c>
      <c r="M65">
        <f>Messdaten!Q58</f>
        <v>96</v>
      </c>
      <c r="N65" s="124">
        <f t="shared" si="6"/>
        <v>1.2090339404874999</v>
      </c>
      <c r="O65" s="147">
        <f t="shared" si="28"/>
        <v>1.284732130784824E-2</v>
      </c>
      <c r="P65" s="124">
        <f t="shared" si="7"/>
        <v>1.1963182916829629</v>
      </c>
      <c r="Q65" s="142">
        <f t="shared" si="8"/>
        <v>3.1716100216953187</v>
      </c>
      <c r="R65" s="142">
        <f t="shared" si="11"/>
        <v>3.2027163798856009</v>
      </c>
      <c r="S65" s="142">
        <f t="shared" si="9"/>
        <v>3.468990839745075</v>
      </c>
      <c r="T65" s="142">
        <f t="shared" si="12"/>
        <v>3.5030138346535846</v>
      </c>
      <c r="U65">
        <f>Messdaten!O58</f>
        <v>3.24</v>
      </c>
      <c r="V65" s="142">
        <f t="shared" si="10"/>
        <v>1.9058823529411766</v>
      </c>
      <c r="W65">
        <f>Messdaten!V58</f>
        <v>70.5</v>
      </c>
      <c r="X65" s="155">
        <f t="shared" si="29"/>
        <v>70.216836939908291</v>
      </c>
      <c r="Y65" s="155">
        <v>71</v>
      </c>
      <c r="Z65" s="155">
        <f t="shared" si="15"/>
        <v>4.5653000000000006</v>
      </c>
      <c r="AA65" s="155">
        <f t="shared" si="16"/>
        <v>13.065300000000001</v>
      </c>
      <c r="AB65" s="155">
        <f t="shared" si="30"/>
        <v>9.517863060091706</v>
      </c>
      <c r="AC65">
        <f t="shared" si="18"/>
        <v>3.7733687333138158E-2</v>
      </c>
    </row>
    <row r="66" spans="1:29" x14ac:dyDescent="0.3">
      <c r="A66" s="120">
        <f>Messdaten!A59</f>
        <v>43200</v>
      </c>
      <c r="B66">
        <f>Messdaten!L59</f>
        <v>1804</v>
      </c>
      <c r="C66">
        <f>Messdaten!K59</f>
        <v>1641</v>
      </c>
      <c r="D66" s="143">
        <f t="shared" si="1"/>
        <v>1828.6691000000001</v>
      </c>
      <c r="E66">
        <f>Messdaten!M59</f>
        <v>5</v>
      </c>
      <c r="F66">
        <f>Messdaten!N59</f>
        <v>8.6</v>
      </c>
      <c r="G66" s="143">
        <f t="shared" si="2"/>
        <v>35.680612744072334</v>
      </c>
      <c r="H66">
        <f>Messdaten!R59</f>
        <v>14.5</v>
      </c>
      <c r="I66" s="142">
        <f t="shared" si="3"/>
        <v>16.542084012083684</v>
      </c>
      <c r="J66">
        <f>Messdaten!S59</f>
        <v>1006</v>
      </c>
      <c r="K66" s="147">
        <f t="shared" si="4"/>
        <v>1.0397000146309799E-2</v>
      </c>
      <c r="L66" s="147">
        <f t="shared" si="5"/>
        <v>1.0290014860301712E-2</v>
      </c>
      <c r="M66">
        <f>Messdaten!Q59</f>
        <v>96</v>
      </c>
      <c r="N66" s="124">
        <f t="shared" si="6"/>
        <v>1.2111157511234127</v>
      </c>
      <c r="O66" s="147">
        <f t="shared" si="28"/>
        <v>1.2460414651834978E-2</v>
      </c>
      <c r="P66" s="124">
        <f t="shared" si="7"/>
        <v>1.1987815698987403</v>
      </c>
      <c r="Q66" s="142">
        <f t="shared" si="8"/>
        <v>3.5759902994614716</v>
      </c>
      <c r="R66" s="142">
        <f t="shared" si="11"/>
        <v>3.6248907774528494</v>
      </c>
      <c r="S66" s="142">
        <f t="shared" si="9"/>
        <v>3.9153118674681493</v>
      </c>
      <c r="T66" s="142">
        <f t="shared" si="12"/>
        <v>3.9688524550456208</v>
      </c>
      <c r="U66">
        <f>Messdaten!O59</f>
        <v>4.51</v>
      </c>
      <c r="V66" s="142">
        <f t="shared" si="10"/>
        <v>2.6529411764705881</v>
      </c>
      <c r="W66">
        <f>Messdaten!V59</f>
        <v>70</v>
      </c>
      <c r="X66" s="155">
        <f t="shared" si="29"/>
        <v>69.6807336497466</v>
      </c>
      <c r="Y66" s="155">
        <v>71</v>
      </c>
      <c r="Z66" s="155">
        <f t="shared" si="15"/>
        <v>4.5653000000000006</v>
      </c>
      <c r="AA66" s="155">
        <f t="shared" si="16"/>
        <v>13.065300000000001</v>
      </c>
      <c r="AB66" s="155">
        <f t="shared" si="30"/>
        <v>10.053966350253397</v>
      </c>
      <c r="AC66">
        <f t="shared" si="18"/>
        <v>3.9859075542813975E-2</v>
      </c>
    </row>
    <row r="67" spans="1:29" x14ac:dyDescent="0.3">
      <c r="A67" s="120">
        <f>Messdaten!A60</f>
        <v>43200</v>
      </c>
      <c r="B67">
        <f>Messdaten!L60</f>
        <v>1931</v>
      </c>
      <c r="C67">
        <f>Messdaten!K60</f>
        <v>1750</v>
      </c>
      <c r="D67" s="143">
        <f t="shared" si="1"/>
        <v>1946.509</v>
      </c>
      <c r="E67">
        <f>Messdaten!M60</f>
        <v>5</v>
      </c>
      <c r="F67">
        <f>Messdaten!N60</f>
        <v>8.6</v>
      </c>
      <c r="G67" s="143">
        <f t="shared" si="2"/>
        <v>35.680612744072334</v>
      </c>
      <c r="H67">
        <f>Messdaten!R60</f>
        <v>14.2</v>
      </c>
      <c r="I67" s="142">
        <f t="shared" si="3"/>
        <v>16.22341984718889</v>
      </c>
      <c r="J67">
        <f>Messdaten!S60</f>
        <v>1006</v>
      </c>
      <c r="K67" s="147">
        <f t="shared" si="4"/>
        <v>1.0193431043189269E-2</v>
      </c>
      <c r="L67" s="147">
        <f t="shared" si="5"/>
        <v>1.0090573478252467E-2</v>
      </c>
      <c r="M67">
        <f>Messdaten!Q60</f>
        <v>96</v>
      </c>
      <c r="N67" s="124">
        <f t="shared" si="6"/>
        <v>1.2123677951761815</v>
      </c>
      <c r="O67" s="147">
        <f t="shared" si="28"/>
        <v>1.2233137494895567E-2</v>
      </c>
      <c r="P67" s="124">
        <f t="shared" si="7"/>
        <v>1.2002577482290511</v>
      </c>
      <c r="Q67" s="142">
        <f t="shared" si="8"/>
        <v>3.8277368449335376</v>
      </c>
      <c r="R67" s="142">
        <f t="shared" si="11"/>
        <v>3.8584796573250832</v>
      </c>
      <c r="S67" s="142">
        <f t="shared" si="9"/>
        <v>4.1935259199065333</v>
      </c>
      <c r="T67" s="142">
        <f t="shared" si="12"/>
        <v>4.227206600119807</v>
      </c>
      <c r="U67">
        <f>Messdaten!O60</f>
        <v>7.15</v>
      </c>
      <c r="V67" s="142">
        <f t="shared" si="10"/>
        <v>4.2058823529411766</v>
      </c>
      <c r="W67">
        <f>Messdaten!V60</f>
        <v>67.2</v>
      </c>
      <c r="X67" s="155">
        <f t="shared" si="29"/>
        <v>66.858257581851831</v>
      </c>
      <c r="Y67" s="155">
        <v>71</v>
      </c>
      <c r="Z67" s="155">
        <f t="shared" si="15"/>
        <v>4.5653000000000006</v>
      </c>
      <c r="AA67" s="155">
        <f t="shared" si="16"/>
        <v>13.065300000000001</v>
      </c>
      <c r="AB67" s="155">
        <f t="shared" si="30"/>
        <v>12.876442418148166</v>
      </c>
      <c r="AC67">
        <f t="shared" si="18"/>
        <v>5.1048817271476782E-2</v>
      </c>
    </row>
    <row r="68" spans="1:29" x14ac:dyDescent="0.3">
      <c r="A68" s="120">
        <f>Messdaten!A61</f>
        <v>43200</v>
      </c>
      <c r="B68">
        <f>Messdaten!L61</f>
        <v>2019</v>
      </c>
      <c r="C68">
        <f>Messdaten!K61</f>
        <v>1849</v>
      </c>
      <c r="D68" s="143">
        <f t="shared" si="1"/>
        <v>2053.5378999999998</v>
      </c>
      <c r="E68">
        <f>Messdaten!M61</f>
        <v>5</v>
      </c>
      <c r="F68">
        <f>Messdaten!N61</f>
        <v>8.6</v>
      </c>
      <c r="G68" s="143">
        <f t="shared" si="2"/>
        <v>35.680612744072334</v>
      </c>
      <c r="H68">
        <f>Messdaten!R61</f>
        <v>14.1</v>
      </c>
      <c r="I68" s="142">
        <f t="shared" si="3"/>
        <v>16.11839955913522</v>
      </c>
      <c r="J68">
        <f>Messdaten!S61</f>
        <v>1006</v>
      </c>
      <c r="K68" s="147">
        <f t="shared" si="4"/>
        <v>1.012637067772354E-2</v>
      </c>
      <c r="L68" s="147">
        <f t="shared" si="5"/>
        <v>1.0024855277196119E-2</v>
      </c>
      <c r="M68">
        <f>Messdaten!Q61</f>
        <v>96</v>
      </c>
      <c r="N68" s="124">
        <f t="shared" si="6"/>
        <v>1.2127856368540897</v>
      </c>
      <c r="O68" s="147">
        <f t="shared" si="28"/>
        <v>1.2158178942090462E-2</v>
      </c>
      <c r="P68" s="124">
        <f t="shared" si="7"/>
        <v>1.200749520346694</v>
      </c>
      <c r="Q68" s="142">
        <f t="shared" si="8"/>
        <v>4.0021753961267796</v>
      </c>
      <c r="R68" s="142">
        <f t="shared" si="11"/>
        <v>4.0706383647319742</v>
      </c>
      <c r="S68" s="142">
        <f t="shared" si="9"/>
        <v>4.3855324482619462</v>
      </c>
      <c r="T68" s="142">
        <f t="shared" si="12"/>
        <v>4.4605532908299637</v>
      </c>
      <c r="U68">
        <f>Messdaten!O61</f>
        <v>12.5</v>
      </c>
      <c r="V68" s="142">
        <f t="shared" si="10"/>
        <v>7.3529411764705888</v>
      </c>
      <c r="W68">
        <f>Messdaten!V61</f>
        <v>62.5</v>
      </c>
      <c r="X68" s="155">
        <f t="shared" si="29"/>
        <v>62.142683613546779</v>
      </c>
      <c r="Y68" s="155">
        <v>71</v>
      </c>
      <c r="Z68" s="155">
        <f t="shared" si="15"/>
        <v>4.5653000000000006</v>
      </c>
      <c r="AA68" s="155">
        <f t="shared" si="16"/>
        <v>13.065300000000001</v>
      </c>
      <c r="AB68" s="155">
        <f t="shared" si="30"/>
        <v>17.592016386453217</v>
      </c>
      <c r="AC68">
        <f t="shared" si="18"/>
        <v>6.9743769341379117E-2</v>
      </c>
    </row>
    <row r="69" spans="1:29" x14ac:dyDescent="0.3">
      <c r="A69" s="120">
        <f>Messdaten!A62</f>
        <v>43200</v>
      </c>
      <c r="B69">
        <f>Messdaten!L62</f>
        <v>2036</v>
      </c>
      <c r="C69">
        <f>Messdaten!K62</f>
        <v>1852</v>
      </c>
      <c r="D69" s="143">
        <f t="shared" si="1"/>
        <v>2056.7811999999999</v>
      </c>
      <c r="E69">
        <f>Messdaten!M62</f>
        <v>5</v>
      </c>
      <c r="F69">
        <f>Messdaten!N62</f>
        <v>8.6</v>
      </c>
      <c r="G69" s="143">
        <f t="shared" si="2"/>
        <v>35.680612744072334</v>
      </c>
      <c r="H69">
        <f>Messdaten!R62</f>
        <v>14</v>
      </c>
      <c r="I69" s="142">
        <f t="shared" si="3"/>
        <v>16.013975013729986</v>
      </c>
      <c r="J69">
        <f>Messdaten!S62</f>
        <v>1006</v>
      </c>
      <c r="K69" s="147">
        <f t="shared" si="4"/>
        <v>1.0059704828840076E-2</v>
      </c>
      <c r="L69" s="147">
        <f t="shared" si="5"/>
        <v>9.9595150472265859E-3</v>
      </c>
      <c r="M69">
        <f>Messdaten!Q62</f>
        <v>96</v>
      </c>
      <c r="N69" s="124">
        <f t="shared" si="6"/>
        <v>1.2132037255607999</v>
      </c>
      <c r="O69" s="147">
        <f t="shared" si="28"/>
        <v>1.2083617708413028E-2</v>
      </c>
      <c r="P69" s="124">
        <f t="shared" si="7"/>
        <v>1.2012411517731176</v>
      </c>
      <c r="Q69" s="142">
        <f t="shared" si="8"/>
        <v>4.0358737526072934</v>
      </c>
      <c r="R69" s="142">
        <f t="shared" si="11"/>
        <v>4.0770674164715768</v>
      </c>
      <c r="S69" s="142">
        <f t="shared" si="9"/>
        <v>4.4233639416393435</v>
      </c>
      <c r="T69" s="142">
        <f t="shared" si="12"/>
        <v>4.4685126699026014</v>
      </c>
      <c r="U69">
        <f>Messdaten!O62</f>
        <v>18.399999999999999</v>
      </c>
      <c r="V69" s="142">
        <f t="shared" si="10"/>
        <v>10.823529411764705</v>
      </c>
      <c r="W69">
        <f>Messdaten!V62</f>
        <v>56.1</v>
      </c>
      <c r="X69" s="155">
        <f t="shared" si="29"/>
        <v>55.739675006033302</v>
      </c>
      <c r="Y69" s="155">
        <v>71</v>
      </c>
      <c r="Z69" s="155">
        <f t="shared" si="15"/>
        <v>4.5653000000000006</v>
      </c>
      <c r="AA69" s="155">
        <f t="shared" si="16"/>
        <v>13.065300000000001</v>
      </c>
      <c r="AB69" s="155">
        <f t="shared" si="30"/>
        <v>23.995024993966695</v>
      </c>
      <c r="AC69">
        <f t="shared" si="18"/>
        <v>9.5128577177118021E-2</v>
      </c>
    </row>
    <row r="70" spans="1:29" x14ac:dyDescent="0.3">
      <c r="A70" s="120"/>
      <c r="B70">
        <f>SUM(B60:B69)</f>
        <v>12431</v>
      </c>
      <c r="D70" s="143"/>
      <c r="G70" s="143"/>
      <c r="O70" s="147"/>
      <c r="W70" s="153">
        <f>Messdaten!Y53</f>
        <v>90.6</v>
      </c>
      <c r="AA70" s="155"/>
    </row>
    <row r="71" spans="1:29" x14ac:dyDescent="0.3">
      <c r="A71" s="120"/>
      <c r="D71" s="143"/>
      <c r="G71" s="143"/>
      <c r="O71" s="147"/>
      <c r="W71" s="154">
        <f>Messdaten!X64</f>
        <v>90.5</v>
      </c>
      <c r="AA71" s="155"/>
    </row>
    <row r="72" spans="1:29" x14ac:dyDescent="0.3">
      <c r="A72" s="120">
        <f>Messdaten!A64</f>
        <v>43200</v>
      </c>
      <c r="B72">
        <f>Messdaten!L64</f>
        <v>115</v>
      </c>
      <c r="C72">
        <f>Messdaten!K64</f>
        <v>0</v>
      </c>
      <c r="D72" s="143">
        <f t="shared" si="1"/>
        <v>54.584000000000003</v>
      </c>
      <c r="E72">
        <f>Messdaten!M64</f>
        <v>5.6</v>
      </c>
      <c r="F72">
        <f>Messdaten!N64</f>
        <v>8.4</v>
      </c>
      <c r="G72" s="143">
        <f t="shared" si="2"/>
        <v>39.962286273361009</v>
      </c>
      <c r="H72">
        <f>Messdaten!R64</f>
        <v>14.8</v>
      </c>
      <c r="I72" s="142">
        <f t="shared" si="3"/>
        <v>16.866214172014178</v>
      </c>
      <c r="J72">
        <f>Messdaten!S64</f>
        <v>1006</v>
      </c>
      <c r="K72" s="147">
        <f t="shared" si="4"/>
        <v>1.0604195597150992E-2</v>
      </c>
      <c r="L72" s="147">
        <f t="shared" si="5"/>
        <v>1.0492926551611168E-2</v>
      </c>
      <c r="M72">
        <f>Messdaten!Q64</f>
        <v>93</v>
      </c>
      <c r="N72" s="124">
        <f t="shared" si="6"/>
        <v>1.2098659260391744</v>
      </c>
      <c r="O72" s="147">
        <f t="shared" ref="O72:O81" si="31">I72*100/($K$2*(273.15+H72))</f>
        <v>1.2691331233346639E-2</v>
      </c>
      <c r="P72" s="124">
        <f t="shared" si="7"/>
        <v>1.1973040609464221</v>
      </c>
      <c r="Q72" s="142">
        <f t="shared" si="8"/>
        <v>0.22795947030935101</v>
      </c>
      <c r="S72" s="142">
        <f t="shared" si="9"/>
        <v>0.24943642125675383</v>
      </c>
      <c r="U72">
        <f>Messdaten!O64</f>
        <v>0.05</v>
      </c>
      <c r="V72" s="142">
        <f t="shared" si="10"/>
        <v>2.9411764705882356E-2</v>
      </c>
      <c r="W72">
        <f>Messdaten!V64</f>
        <v>68.7</v>
      </c>
      <c r="X72" s="155">
        <f>W72-($W$71-$W$82)/$B$82*B72</f>
        <v>68.682235772357728</v>
      </c>
      <c r="Y72" s="155">
        <v>72</v>
      </c>
      <c r="Z72" s="155">
        <f t="shared" si="15"/>
        <v>4.6295999999999999</v>
      </c>
      <c r="AA72" s="155">
        <f t="shared" si="16"/>
        <v>13.1296</v>
      </c>
      <c r="AB72" s="155">
        <f>$W$71-X72-AA72</f>
        <v>8.6881642276422717</v>
      </c>
      <c r="AC72">
        <f t="shared" si="18"/>
        <v>3.4444335918156245E-2</v>
      </c>
    </row>
    <row r="73" spans="1:29" x14ac:dyDescent="0.3">
      <c r="A73" s="120">
        <f>Messdaten!A65</f>
        <v>43200</v>
      </c>
      <c r="B73">
        <f>Messdaten!L65</f>
        <v>219</v>
      </c>
      <c r="C73">
        <f>Messdaten!K65</f>
        <v>0</v>
      </c>
      <c r="D73" s="143">
        <f t="shared" si="1"/>
        <v>54.584000000000003</v>
      </c>
      <c r="E73">
        <f>Messdaten!M65</f>
        <v>5.6</v>
      </c>
      <c r="F73">
        <f>Messdaten!N65</f>
        <v>8.4</v>
      </c>
      <c r="G73" s="143">
        <f t="shared" si="2"/>
        <v>39.962286273361009</v>
      </c>
      <c r="H73">
        <f>Messdaten!R65</f>
        <v>14.6</v>
      </c>
      <c r="I73" s="142">
        <f t="shared" si="3"/>
        <v>16.649516171436943</v>
      </c>
      <c r="J73">
        <f>Messdaten!S65</f>
        <v>1006</v>
      </c>
      <c r="K73" s="147">
        <f t="shared" si="4"/>
        <v>1.0465659536709509E-2</v>
      </c>
      <c r="L73" s="147">
        <f t="shared" si="5"/>
        <v>1.0357263938596322E-2</v>
      </c>
      <c r="M73">
        <f>Messdaten!Q65</f>
        <v>94</v>
      </c>
      <c r="N73" s="124">
        <f t="shared" si="6"/>
        <v>1.210698896368855</v>
      </c>
      <c r="O73" s="147">
        <f t="shared" si="31"/>
        <v>1.2536980094751522E-2</v>
      </c>
      <c r="P73" s="124">
        <f t="shared" si="7"/>
        <v>1.1982892171608297</v>
      </c>
      <c r="Q73" s="142">
        <f t="shared" si="8"/>
        <v>0.43411412171954672</v>
      </c>
      <c r="S73" s="142">
        <f t="shared" si="9"/>
        <v>0.47520908988647553</v>
      </c>
      <c r="U73">
        <f>Messdaten!O65</f>
        <v>7.0000000000000007E-2</v>
      </c>
      <c r="V73" s="142">
        <f t="shared" si="10"/>
        <v>4.11764705882353E-2</v>
      </c>
      <c r="W73">
        <f>Messdaten!V65</f>
        <v>68.7</v>
      </c>
      <c r="X73" s="155">
        <f t="shared" ref="X73:X81" si="32">W73-($W$71-$W$82)/$B$82*B73</f>
        <v>68.666170731707325</v>
      </c>
      <c r="Y73" s="155">
        <v>72</v>
      </c>
      <c r="Z73" s="155">
        <f t="shared" si="15"/>
        <v>4.6295999999999999</v>
      </c>
      <c r="AA73" s="155">
        <f t="shared" si="16"/>
        <v>13.1296</v>
      </c>
      <c r="AB73" s="155">
        <f t="shared" ref="AB73:AB81" si="33">$W$71-X73-AA73</f>
        <v>8.704229268292675</v>
      </c>
      <c r="AC73">
        <f t="shared" si="18"/>
        <v>3.4508025973063447E-2</v>
      </c>
    </row>
    <row r="74" spans="1:29" x14ac:dyDescent="0.3">
      <c r="A74" s="120">
        <f>Messdaten!A66</f>
        <v>43200</v>
      </c>
      <c r="B74">
        <f>Messdaten!L66</f>
        <v>453</v>
      </c>
      <c r="C74">
        <f>Messdaten!K66</f>
        <v>425</v>
      </c>
      <c r="D74" s="143">
        <f t="shared" si="1"/>
        <v>514.05150000000003</v>
      </c>
      <c r="E74">
        <f>Messdaten!M66</f>
        <v>5.6</v>
      </c>
      <c r="F74">
        <f>Messdaten!N66</f>
        <v>8.4</v>
      </c>
      <c r="G74" s="143">
        <f t="shared" si="2"/>
        <v>39.962286273361009</v>
      </c>
      <c r="H74">
        <f>Messdaten!R66</f>
        <v>14.5</v>
      </c>
      <c r="I74" s="142">
        <f t="shared" si="3"/>
        <v>16.542084012083684</v>
      </c>
      <c r="J74">
        <f>Messdaten!S66</f>
        <v>1006</v>
      </c>
      <c r="K74" s="147">
        <f t="shared" si="4"/>
        <v>1.0397000146309799E-2</v>
      </c>
      <c r="L74" s="147">
        <f t="shared" si="5"/>
        <v>1.0290014860301712E-2</v>
      </c>
      <c r="M74">
        <f>Messdaten!Q66</f>
        <v>94</v>
      </c>
      <c r="N74" s="124">
        <f t="shared" si="6"/>
        <v>1.2111157511234127</v>
      </c>
      <c r="O74" s="147">
        <f t="shared" si="31"/>
        <v>1.2460414651834978E-2</v>
      </c>
      <c r="P74" s="124">
        <f t="shared" si="7"/>
        <v>1.1987815698987403</v>
      </c>
      <c r="Q74" s="142">
        <f t="shared" si="8"/>
        <v>0.89796208739248706</v>
      </c>
      <c r="R74" s="142">
        <f t="shared" si="11"/>
        <v>1.0189818056671944</v>
      </c>
      <c r="S74" s="142">
        <f t="shared" si="9"/>
        <v>0.98316866738529474</v>
      </c>
      <c r="T74" s="142">
        <f t="shared" si="12"/>
        <v>1.1156718062304898</v>
      </c>
      <c r="U74">
        <f>Messdaten!O66</f>
        <v>0.27</v>
      </c>
      <c r="V74" s="142">
        <f t="shared" si="10"/>
        <v>0.15882352941176472</v>
      </c>
      <c r="W74">
        <f>Messdaten!V66</f>
        <v>68.8</v>
      </c>
      <c r="X74" s="155">
        <f t="shared" si="32"/>
        <v>68.730024390243898</v>
      </c>
      <c r="Y74" s="155">
        <v>72</v>
      </c>
      <c r="Z74" s="155">
        <f t="shared" si="15"/>
        <v>4.6295999999999999</v>
      </c>
      <c r="AA74" s="155">
        <f t="shared" si="16"/>
        <v>13.1296</v>
      </c>
      <c r="AB74" s="155">
        <f t="shared" si="33"/>
        <v>8.6403756097561022</v>
      </c>
      <c r="AC74">
        <f t="shared" si="18"/>
        <v>3.4254877343892813E-2</v>
      </c>
    </row>
    <row r="75" spans="1:29" x14ac:dyDescent="0.3">
      <c r="A75" s="120">
        <f>Messdaten!A67</f>
        <v>43200</v>
      </c>
      <c r="B75">
        <f>Messdaten!L67</f>
        <v>911</v>
      </c>
      <c r="C75">
        <f>Messdaten!K67</f>
        <v>790</v>
      </c>
      <c r="D75" s="143">
        <f t="shared" si="1"/>
        <v>908.65300000000002</v>
      </c>
      <c r="E75">
        <f>Messdaten!M67</f>
        <v>5.6</v>
      </c>
      <c r="F75">
        <f>Messdaten!N67</f>
        <v>8.4</v>
      </c>
      <c r="G75" s="143">
        <f t="shared" si="2"/>
        <v>39.962286273361009</v>
      </c>
      <c r="H75">
        <f>Messdaten!R67</f>
        <v>14.5</v>
      </c>
      <c r="I75" s="142">
        <f t="shared" si="3"/>
        <v>16.542084012083684</v>
      </c>
      <c r="J75">
        <f>Messdaten!S67</f>
        <v>1006</v>
      </c>
      <c r="K75" s="147">
        <f t="shared" si="4"/>
        <v>1.0397000146309799E-2</v>
      </c>
      <c r="L75" s="147">
        <f t="shared" si="5"/>
        <v>1.0290014860301712E-2</v>
      </c>
      <c r="M75">
        <f>Messdaten!Q67</f>
        <v>94</v>
      </c>
      <c r="N75" s="124">
        <f t="shared" si="6"/>
        <v>1.2111157511234127</v>
      </c>
      <c r="O75" s="147">
        <f t="shared" si="31"/>
        <v>1.2460414651834978E-2</v>
      </c>
      <c r="P75" s="124">
        <f t="shared" si="7"/>
        <v>1.1987815698987403</v>
      </c>
      <c r="Q75" s="142">
        <f t="shared" si="8"/>
        <v>1.8058354561027719</v>
      </c>
      <c r="R75" s="142">
        <f t="shared" si="11"/>
        <v>1.8011831006521979</v>
      </c>
      <c r="S75" s="142">
        <f t="shared" si="9"/>
        <v>1.9771890860662327</v>
      </c>
      <c r="T75" s="142">
        <f t="shared" si="12"/>
        <v>1.972095274008058</v>
      </c>
      <c r="U75">
        <f>Messdaten!O67</f>
        <v>1.04</v>
      </c>
      <c r="V75" s="142">
        <f t="shared" si="10"/>
        <v>0.61176470588235299</v>
      </c>
      <c r="W75">
        <f>Messdaten!V67</f>
        <v>68.8</v>
      </c>
      <c r="X75" s="155">
        <f t="shared" si="32"/>
        <v>68.659276422764222</v>
      </c>
      <c r="Y75" s="155">
        <v>72</v>
      </c>
      <c r="Z75" s="155">
        <f t="shared" si="15"/>
        <v>4.6295999999999999</v>
      </c>
      <c r="AA75" s="155">
        <f t="shared" si="16"/>
        <v>13.1296</v>
      </c>
      <c r="AB75" s="155">
        <f t="shared" si="33"/>
        <v>8.711123577235778</v>
      </c>
      <c r="AC75">
        <f t="shared" si="18"/>
        <v>3.4535358547234205E-2</v>
      </c>
    </row>
    <row r="76" spans="1:29" x14ac:dyDescent="0.3">
      <c r="A76" s="120">
        <f>Messdaten!A68</f>
        <v>43200</v>
      </c>
      <c r="B76">
        <f>Messdaten!L68</f>
        <v>1356</v>
      </c>
      <c r="C76">
        <f>Messdaten!K68</f>
        <v>1215</v>
      </c>
      <c r="D76" s="143">
        <f t="shared" si="1"/>
        <v>1368.1205</v>
      </c>
      <c r="E76">
        <f>Messdaten!M68</f>
        <v>5.6</v>
      </c>
      <c r="F76">
        <f>Messdaten!N68</f>
        <v>8.4</v>
      </c>
      <c r="G76" s="143">
        <f t="shared" si="2"/>
        <v>39.962286273361009</v>
      </c>
      <c r="H76">
        <f>Messdaten!R68</f>
        <v>14.5</v>
      </c>
      <c r="I76" s="142">
        <f t="shared" si="3"/>
        <v>16.542084012083684</v>
      </c>
      <c r="J76">
        <f>Messdaten!S68</f>
        <v>1006</v>
      </c>
      <c r="K76" s="147">
        <f t="shared" si="4"/>
        <v>1.0397000146309799E-2</v>
      </c>
      <c r="L76" s="147">
        <f t="shared" si="5"/>
        <v>1.0290014860301712E-2</v>
      </c>
      <c r="M76">
        <f>Messdaten!Q68</f>
        <v>96</v>
      </c>
      <c r="N76" s="124">
        <f t="shared" si="6"/>
        <v>1.2111157511234127</v>
      </c>
      <c r="O76" s="147">
        <f t="shared" si="31"/>
        <v>1.2460414651834978E-2</v>
      </c>
      <c r="P76" s="124">
        <f t="shared" si="7"/>
        <v>1.1987815698987403</v>
      </c>
      <c r="Q76" s="142">
        <f t="shared" si="8"/>
        <v>2.6879394933867822</v>
      </c>
      <c r="R76" s="142">
        <f t="shared" si="11"/>
        <v>2.7119654304292564</v>
      </c>
      <c r="S76" s="142">
        <f t="shared" si="9"/>
        <v>2.9429949513784979</v>
      </c>
      <c r="T76" s="142">
        <f t="shared" si="12"/>
        <v>2.9693006816942673</v>
      </c>
      <c r="U76">
        <f>Messdaten!O68</f>
        <v>2.2999999999999998</v>
      </c>
      <c r="V76" s="142">
        <f t="shared" si="10"/>
        <v>1.3529411764705881</v>
      </c>
      <c r="W76">
        <f>Messdaten!V68</f>
        <v>68.7</v>
      </c>
      <c r="X76" s="155">
        <f t="shared" si="32"/>
        <v>68.490536585365859</v>
      </c>
      <c r="Y76" s="155">
        <v>72</v>
      </c>
      <c r="Z76" s="155">
        <f t="shared" si="15"/>
        <v>4.6295999999999999</v>
      </c>
      <c r="AA76" s="155">
        <f t="shared" si="16"/>
        <v>13.1296</v>
      </c>
      <c r="AB76" s="155">
        <f t="shared" si="33"/>
        <v>8.8798634146341406</v>
      </c>
      <c r="AC76">
        <f t="shared" si="18"/>
        <v>3.5204329746424068E-2</v>
      </c>
    </row>
    <row r="77" spans="1:29" x14ac:dyDescent="0.3">
      <c r="A77" s="120">
        <f>Messdaten!A69</f>
        <v>43200</v>
      </c>
      <c r="B77">
        <f>Messdaten!L69</f>
        <v>1590</v>
      </c>
      <c r="C77">
        <f>Messdaten!K69</f>
        <v>1443</v>
      </c>
      <c r="D77" s="143">
        <f t="shared" si="1"/>
        <v>1614.6113</v>
      </c>
      <c r="E77">
        <f>Messdaten!M69</f>
        <v>5.6</v>
      </c>
      <c r="F77">
        <f>Messdaten!N69</f>
        <v>8.4</v>
      </c>
      <c r="G77" s="143">
        <f t="shared" si="2"/>
        <v>39.962286273361009</v>
      </c>
      <c r="H77">
        <f>Messdaten!R69</f>
        <v>14</v>
      </c>
      <c r="I77" s="142">
        <f t="shared" si="3"/>
        <v>16.013975013729986</v>
      </c>
      <c r="J77">
        <f>Messdaten!S69</f>
        <v>1006</v>
      </c>
      <c r="K77" s="147">
        <f t="shared" si="4"/>
        <v>1.0059704828840076E-2</v>
      </c>
      <c r="L77" s="147">
        <f t="shared" si="5"/>
        <v>9.9595150472265859E-3</v>
      </c>
      <c r="M77">
        <f>Messdaten!Q69</f>
        <v>96</v>
      </c>
      <c r="N77" s="124">
        <f t="shared" si="6"/>
        <v>1.2132037255607999</v>
      </c>
      <c r="O77" s="147">
        <f t="shared" si="31"/>
        <v>1.2083617708413028E-2</v>
      </c>
      <c r="P77" s="124">
        <f t="shared" si="7"/>
        <v>1.2012411517731176</v>
      </c>
      <c r="Q77" s="142">
        <f t="shared" si="8"/>
        <v>3.1517874590597228</v>
      </c>
      <c r="R77" s="142">
        <f t="shared" si="11"/>
        <v>3.2005733626390667</v>
      </c>
      <c r="S77" s="142">
        <f t="shared" si="9"/>
        <v>3.4543952196495851</v>
      </c>
      <c r="T77" s="142">
        <f t="shared" si="12"/>
        <v>3.5078651297561021</v>
      </c>
      <c r="U77">
        <f>Messdaten!O69</f>
        <v>3.4</v>
      </c>
      <c r="V77" s="142">
        <f t="shared" si="10"/>
        <v>2</v>
      </c>
      <c r="W77">
        <f>Messdaten!V69</f>
        <v>67.900000000000006</v>
      </c>
      <c r="X77" s="155">
        <f t="shared" si="32"/>
        <v>67.654390243902441</v>
      </c>
      <c r="Y77" s="155">
        <v>72</v>
      </c>
      <c r="Z77" s="155">
        <f t="shared" si="15"/>
        <v>4.6295999999999999</v>
      </c>
      <c r="AA77" s="155">
        <f t="shared" si="16"/>
        <v>13.1296</v>
      </c>
      <c r="AB77" s="155">
        <f t="shared" si="33"/>
        <v>9.7160097560975593</v>
      </c>
      <c r="AC77">
        <f t="shared" si="18"/>
        <v>3.851924239166063E-2</v>
      </c>
    </row>
    <row r="78" spans="1:29" x14ac:dyDescent="0.3">
      <c r="A78" s="120">
        <f>Messdaten!A70</f>
        <v>43200</v>
      </c>
      <c r="B78">
        <f>Messdaten!L70</f>
        <v>1813</v>
      </c>
      <c r="C78">
        <f>Messdaten!K70</f>
        <v>1650</v>
      </c>
      <c r="D78" s="143">
        <f t="shared" ref="D78:D141" si="34">1.0811*C78+54.584</f>
        <v>1838.3989999999999</v>
      </c>
      <c r="E78">
        <f>Messdaten!M70</f>
        <v>5.6</v>
      </c>
      <c r="F78">
        <f>Messdaten!N70</f>
        <v>8.4</v>
      </c>
      <c r="G78" s="143">
        <f t="shared" ref="G78:G142" si="35">E78/$E$2</f>
        <v>39.962286273361009</v>
      </c>
      <c r="H78">
        <f>Messdaten!R70</f>
        <v>14</v>
      </c>
      <c r="I78" s="142">
        <f t="shared" ref="I78:I142" si="36">EXP(23.462-3978.205/(233.349+H78))/100</f>
        <v>16.013975013729986</v>
      </c>
      <c r="J78">
        <f>Messdaten!S70</f>
        <v>1006</v>
      </c>
      <c r="K78" s="147">
        <f t="shared" ref="K78:K141" si="37">$H$2/$H$3*I78/(J78-I78)</f>
        <v>1.0059704828840076E-2</v>
      </c>
      <c r="L78" s="147">
        <f t="shared" ref="L78:L142" si="38">K78/(1+K78)</f>
        <v>9.9595150472265859E-3</v>
      </c>
      <c r="M78">
        <f>Messdaten!Q70</f>
        <v>96</v>
      </c>
      <c r="N78" s="124">
        <f t="shared" ref="N78:N142" si="39">1.27423-0.00453981*H78+0.0000131917*H78^2-1.98643*10^-8*H78^3</f>
        <v>1.2132037255607999</v>
      </c>
      <c r="O78" s="147">
        <f t="shared" si="31"/>
        <v>1.2083617708413028E-2</v>
      </c>
      <c r="P78" s="124">
        <f t="shared" ref="P78:P142" si="40">(1-L78)*N78+L78*O78</f>
        <v>1.2012411517731176</v>
      </c>
      <c r="Q78" s="142">
        <f t="shared" ref="Q78:Q142" si="41">B78/$E$2/3600</f>
        <v>3.5938306058335079</v>
      </c>
      <c r="R78" s="142">
        <f t="shared" ref="R78:R142" si="42">D78/(3600*$E$2)</f>
        <v>3.6441779326716572</v>
      </c>
      <c r="S78" s="142">
        <f t="shared" ref="S78:S142" si="43">Q78*(P78)^0.5</f>
        <v>3.9388795806444641</v>
      </c>
      <c r="T78" s="142">
        <f t="shared" ref="T78:T142" si="44">R78*(P78)^0.5</f>
        <v>3.9940608285588537</v>
      </c>
      <c r="U78">
        <f>Messdaten!O70</f>
        <v>4.9800000000000004</v>
      </c>
      <c r="V78" s="142">
        <f t="shared" ref="V78:V142" si="45">U78/$E$3</f>
        <v>2.9294117647058826</v>
      </c>
      <c r="W78">
        <f>Messdaten!V70</f>
        <v>66.599999999999994</v>
      </c>
      <c r="X78" s="155">
        <f t="shared" si="32"/>
        <v>66.319943089430893</v>
      </c>
      <c r="Y78" s="155">
        <v>72</v>
      </c>
      <c r="Z78" s="155">
        <f t="shared" si="15"/>
        <v>4.6295999999999999</v>
      </c>
      <c r="AA78" s="155">
        <f t="shared" si="16"/>
        <v>13.1296</v>
      </c>
      <c r="AB78" s="155">
        <f t="shared" si="33"/>
        <v>11.050456910569107</v>
      </c>
      <c r="AC78">
        <f t="shared" si="18"/>
        <v>4.3809674852341586E-2</v>
      </c>
    </row>
    <row r="79" spans="1:29" x14ac:dyDescent="0.3">
      <c r="A79" s="120">
        <f>Messdaten!A71</f>
        <v>43200</v>
      </c>
      <c r="B79">
        <f>Messdaten!L71</f>
        <v>1890</v>
      </c>
      <c r="C79">
        <f>Messdaten!K71</f>
        <v>1720</v>
      </c>
      <c r="D79" s="143">
        <f t="shared" si="34"/>
        <v>1914.076</v>
      </c>
      <c r="E79">
        <f>Messdaten!M71</f>
        <v>5.6</v>
      </c>
      <c r="F79">
        <f>Messdaten!N71</f>
        <v>8.4</v>
      </c>
      <c r="G79" s="143">
        <f t="shared" si="35"/>
        <v>39.962286273361009</v>
      </c>
      <c r="H79">
        <f>Messdaten!R71</f>
        <v>14</v>
      </c>
      <c r="I79" s="142">
        <f t="shared" si="36"/>
        <v>16.013975013729986</v>
      </c>
      <c r="J79">
        <f>Messdaten!S71</f>
        <v>1006</v>
      </c>
      <c r="K79" s="147">
        <f t="shared" si="37"/>
        <v>1.0059704828840076E-2</v>
      </c>
      <c r="L79" s="147">
        <f t="shared" si="38"/>
        <v>9.9595150472265859E-3</v>
      </c>
      <c r="M79">
        <f>Messdaten!Q71</f>
        <v>96</v>
      </c>
      <c r="N79" s="124">
        <f t="shared" si="39"/>
        <v>1.2132037255607999</v>
      </c>
      <c r="O79" s="147">
        <f t="shared" si="31"/>
        <v>1.2083617708413028E-2</v>
      </c>
      <c r="P79" s="124">
        <f t="shared" si="40"/>
        <v>1.2012411517731176</v>
      </c>
      <c r="Q79" s="142">
        <f t="shared" si="41"/>
        <v>3.7464643381275953</v>
      </c>
      <c r="R79" s="142">
        <f t="shared" si="42"/>
        <v>3.7941891399290557</v>
      </c>
      <c r="S79" s="142">
        <f t="shared" si="43"/>
        <v>4.106167902602337</v>
      </c>
      <c r="T79" s="142">
        <f t="shared" si="44"/>
        <v>4.1584748329849059</v>
      </c>
      <c r="U79">
        <f>Messdaten!O71</f>
        <v>7.84</v>
      </c>
      <c r="V79" s="142">
        <f t="shared" si="45"/>
        <v>4.6117647058823525</v>
      </c>
      <c r="W79">
        <f>Messdaten!V71</f>
        <v>64</v>
      </c>
      <c r="X79" s="155">
        <f t="shared" si="32"/>
        <v>63.708048780487808</v>
      </c>
      <c r="Y79" s="155">
        <v>72</v>
      </c>
      <c r="Z79" s="155">
        <f t="shared" si="15"/>
        <v>4.6295999999999999</v>
      </c>
      <c r="AA79" s="155">
        <f t="shared" si="16"/>
        <v>13.1296</v>
      </c>
      <c r="AB79" s="155">
        <f t="shared" si="33"/>
        <v>13.662351219512193</v>
      </c>
      <c r="AC79">
        <f t="shared" si="18"/>
        <v>5.416456255965766E-2</v>
      </c>
    </row>
    <row r="80" spans="1:29" x14ac:dyDescent="0.3">
      <c r="A80" s="120">
        <f>Messdaten!A72</f>
        <v>43200</v>
      </c>
      <c r="B80">
        <f>Messdaten!L72</f>
        <v>1970</v>
      </c>
      <c r="C80">
        <f>Messdaten!K72</f>
        <v>1792</v>
      </c>
      <c r="D80" s="143">
        <f t="shared" si="34"/>
        <v>1991.9151999999999</v>
      </c>
      <c r="E80">
        <f>Messdaten!M72</f>
        <v>5.6</v>
      </c>
      <c r="F80">
        <f>Messdaten!N72</f>
        <v>8.4</v>
      </c>
      <c r="G80" s="143">
        <f t="shared" si="35"/>
        <v>39.962286273361009</v>
      </c>
      <c r="H80">
        <f>Messdaten!R72</f>
        <v>14</v>
      </c>
      <c r="I80" s="142">
        <f t="shared" si="36"/>
        <v>16.013975013729986</v>
      </c>
      <c r="J80">
        <f>Messdaten!S72</f>
        <v>1006</v>
      </c>
      <c r="K80" s="147">
        <f t="shared" si="37"/>
        <v>1.0059704828840076E-2</v>
      </c>
      <c r="L80" s="147">
        <f t="shared" si="38"/>
        <v>9.9595150472265859E-3</v>
      </c>
      <c r="M80">
        <f>Messdaten!Q72</f>
        <v>96</v>
      </c>
      <c r="N80" s="124">
        <f t="shared" si="39"/>
        <v>1.2132037255607999</v>
      </c>
      <c r="O80" s="147">
        <f t="shared" si="31"/>
        <v>1.2083617708413028E-2</v>
      </c>
      <c r="P80" s="124">
        <f t="shared" si="40"/>
        <v>1.2012411517731176</v>
      </c>
      <c r="Q80" s="142">
        <f t="shared" si="41"/>
        <v>3.9050448392123607</v>
      </c>
      <c r="R80" s="142">
        <f t="shared" si="42"/>
        <v>3.9484863816795217</v>
      </c>
      <c r="S80" s="142">
        <f t="shared" si="43"/>
        <v>4.2799739513897368</v>
      </c>
      <c r="T80" s="142">
        <f t="shared" si="44"/>
        <v>4.3275863803945578</v>
      </c>
      <c r="U80">
        <f>Messdaten!O72</f>
        <v>12.17</v>
      </c>
      <c r="V80" s="142">
        <f t="shared" si="45"/>
        <v>7.158823529411765</v>
      </c>
      <c r="W80">
        <f>Messdaten!V72</f>
        <v>60.1</v>
      </c>
      <c r="X80" s="155">
        <f t="shared" si="32"/>
        <v>59.79569105691057</v>
      </c>
      <c r="Y80" s="155">
        <v>72</v>
      </c>
      <c r="Z80" s="155">
        <f t="shared" si="15"/>
        <v>4.6295999999999999</v>
      </c>
      <c r="AA80" s="155">
        <f t="shared" si="16"/>
        <v>13.1296</v>
      </c>
      <c r="AB80" s="155">
        <f t="shared" si="33"/>
        <v>17.57470894308943</v>
      </c>
      <c r="AC80">
        <f t="shared" si="18"/>
        <v>6.9675153765350981E-2</v>
      </c>
    </row>
    <row r="81" spans="1:29" x14ac:dyDescent="0.3">
      <c r="A81" s="120">
        <f>Messdaten!A73</f>
        <v>43200</v>
      </c>
      <c r="B81">
        <f>Messdaten!L73</f>
        <v>1983</v>
      </c>
      <c r="C81">
        <f>Messdaten!K73</f>
        <v>1797</v>
      </c>
      <c r="D81" s="143">
        <f t="shared" si="34"/>
        <v>1997.3207</v>
      </c>
      <c r="E81">
        <f>Messdaten!M73</f>
        <v>5.6</v>
      </c>
      <c r="F81">
        <f>Messdaten!N73</f>
        <v>8.4</v>
      </c>
      <c r="G81" s="143">
        <f t="shared" si="35"/>
        <v>39.962286273361009</v>
      </c>
      <c r="H81">
        <f>Messdaten!R73</f>
        <v>14</v>
      </c>
      <c r="I81" s="142">
        <f t="shared" si="36"/>
        <v>16.013975013729986</v>
      </c>
      <c r="J81">
        <f>Messdaten!S73</f>
        <v>1006</v>
      </c>
      <c r="K81" s="147">
        <f t="shared" si="37"/>
        <v>1.0059704828840076E-2</v>
      </c>
      <c r="L81" s="147">
        <f t="shared" si="38"/>
        <v>9.9595150472265859E-3</v>
      </c>
      <c r="M81">
        <f>Messdaten!Q73</f>
        <v>96</v>
      </c>
      <c r="N81" s="124">
        <f t="shared" si="39"/>
        <v>1.2132037255607999</v>
      </c>
      <c r="O81" s="147">
        <f t="shared" si="31"/>
        <v>1.2083617708413028E-2</v>
      </c>
      <c r="P81" s="124">
        <f t="shared" si="40"/>
        <v>1.2012411517731176</v>
      </c>
      <c r="Q81" s="142">
        <f t="shared" si="41"/>
        <v>3.9308141706386355</v>
      </c>
      <c r="R81" s="142">
        <f t="shared" si="42"/>
        <v>3.9592014679121932</v>
      </c>
      <c r="S81" s="142">
        <f t="shared" si="43"/>
        <v>4.3082174343176902</v>
      </c>
      <c r="T81" s="142">
        <f t="shared" si="44"/>
        <v>4.3393302378535621</v>
      </c>
      <c r="U81">
        <f>Messdaten!O73</f>
        <v>16.3</v>
      </c>
      <c r="V81" s="142">
        <f t="shared" si="45"/>
        <v>9.5882352941176485</v>
      </c>
      <c r="W81">
        <f>Messdaten!V73</f>
        <v>56.4</v>
      </c>
      <c r="X81" s="155">
        <f t="shared" si="32"/>
        <v>56.093682926829267</v>
      </c>
      <c r="Y81" s="155">
        <v>72</v>
      </c>
      <c r="Z81" s="155">
        <f t="shared" ref="Z81:Z141" si="46">$N$3*Y81/10/1000</f>
        <v>4.6295999999999999</v>
      </c>
      <c r="AA81" s="155">
        <f t="shared" ref="AA81:AA142" si="47">8.5+Z81</f>
        <v>13.1296</v>
      </c>
      <c r="AB81" s="155">
        <f t="shared" si="33"/>
        <v>21.276717073170733</v>
      </c>
      <c r="AC81">
        <f t="shared" ref="AC81:AC142" si="48">AB81/1000/($E$2*$N$2)</f>
        <v>8.4351811372555235E-2</v>
      </c>
    </row>
    <row r="82" spans="1:29" x14ac:dyDescent="0.3">
      <c r="A82" s="120"/>
      <c r="B82">
        <f>SUM(B72:B81)</f>
        <v>12300</v>
      </c>
      <c r="D82" s="143"/>
      <c r="G82" s="143"/>
      <c r="O82" s="147"/>
      <c r="W82" s="153">
        <f>Messdaten!Y64</f>
        <v>88.6</v>
      </c>
      <c r="AA82" s="155"/>
    </row>
    <row r="83" spans="1:29" x14ac:dyDescent="0.3">
      <c r="A83" s="120"/>
      <c r="D83" s="143"/>
      <c r="G83" s="143"/>
      <c r="O83" s="147"/>
      <c r="W83" s="154">
        <f>Messdaten!X75</f>
        <v>94.6</v>
      </c>
      <c r="AA83" s="155"/>
    </row>
    <row r="84" spans="1:29" x14ac:dyDescent="0.3">
      <c r="A84" s="120">
        <f>Messdaten!A75</f>
        <v>43200</v>
      </c>
      <c r="B84">
        <f>Messdaten!L75</f>
        <v>116</v>
      </c>
      <c r="C84">
        <f>Messdaten!K75</f>
        <v>0</v>
      </c>
      <c r="D84" s="143">
        <f t="shared" si="34"/>
        <v>54.584000000000003</v>
      </c>
      <c r="E84">
        <f>Messdaten!M75</f>
        <v>6.9</v>
      </c>
      <c r="F84">
        <f>Messdaten!N75</f>
        <v>8.4</v>
      </c>
      <c r="G84" s="143">
        <f t="shared" si="35"/>
        <v>49.23924558681982</v>
      </c>
      <c r="H84">
        <f>Messdaten!R75</f>
        <v>15</v>
      </c>
      <c r="I84" s="142">
        <f t="shared" si="36"/>
        <v>17.085376704658628</v>
      </c>
      <c r="J84">
        <f>Messdaten!S75</f>
        <v>1006</v>
      </c>
      <c r="K84" s="147">
        <f t="shared" si="37"/>
        <v>1.0744368998342677E-2</v>
      </c>
      <c r="L84" s="147">
        <f t="shared" si="38"/>
        <v>1.0630154693802994E-2</v>
      </c>
      <c r="M84">
        <f>Messdaten!Q75</f>
        <v>92</v>
      </c>
      <c r="N84" s="124">
        <f t="shared" si="39"/>
        <v>1.2090339404874999</v>
      </c>
      <c r="O84" s="147">
        <f t="shared" ref="O84:O93" si="49">I84*100/($K$2*(273.15+H84))</f>
        <v>1.284732130784824E-2</v>
      </c>
      <c r="P84" s="124">
        <f t="shared" si="40"/>
        <v>1.1963182916829629</v>
      </c>
      <c r="Q84" s="142">
        <f t="shared" si="41"/>
        <v>0.22994172657291059</v>
      </c>
      <c r="S84" s="142">
        <f t="shared" si="43"/>
        <v>0.25150183588151792</v>
      </c>
      <c r="U84">
        <f>Messdaten!O75</f>
        <v>0.06</v>
      </c>
      <c r="V84" s="142">
        <f t="shared" si="45"/>
        <v>3.5294117647058823E-2</v>
      </c>
      <c r="W84">
        <f>Messdaten!V75</f>
        <v>72.099999999999994</v>
      </c>
      <c r="X84" s="155">
        <f>W84-($W$83-$W$94)/$B$94*B84</f>
        <v>72.085584092792047</v>
      </c>
      <c r="Y84" s="155">
        <v>78</v>
      </c>
      <c r="Z84" s="155">
        <f t="shared" si="46"/>
        <v>5.0153999999999996</v>
      </c>
      <c r="AA84" s="155">
        <f t="shared" si="47"/>
        <v>13.5154</v>
      </c>
      <c r="AB84" s="155">
        <f>$W$83-X84-AA84</f>
        <v>8.9990159072079479</v>
      </c>
      <c r="AC84">
        <f t="shared" si="48"/>
        <v>3.5676711295870397E-2</v>
      </c>
    </row>
    <row r="85" spans="1:29" x14ac:dyDescent="0.3">
      <c r="A85" s="120">
        <f>Messdaten!A76</f>
        <v>43200</v>
      </c>
      <c r="B85">
        <f>Messdaten!L76</f>
        <v>226</v>
      </c>
      <c r="C85">
        <f>Messdaten!K76</f>
        <v>0</v>
      </c>
      <c r="D85" s="143">
        <f t="shared" si="34"/>
        <v>54.584000000000003</v>
      </c>
      <c r="E85">
        <f>Messdaten!M76</f>
        <v>6.9</v>
      </c>
      <c r="F85">
        <f>Messdaten!N76</f>
        <v>8.4</v>
      </c>
      <c r="G85" s="143">
        <f t="shared" si="35"/>
        <v>49.23924558681982</v>
      </c>
      <c r="H85">
        <f>Messdaten!R76</f>
        <v>15</v>
      </c>
      <c r="I85" s="142">
        <f t="shared" si="36"/>
        <v>17.085376704658628</v>
      </c>
      <c r="J85">
        <f>Messdaten!S76</f>
        <v>1006</v>
      </c>
      <c r="K85" s="147">
        <f t="shared" si="37"/>
        <v>1.0744368998342677E-2</v>
      </c>
      <c r="L85" s="147">
        <f t="shared" si="38"/>
        <v>1.0630154693802994E-2</v>
      </c>
      <c r="M85">
        <f>Messdaten!Q76</f>
        <v>93</v>
      </c>
      <c r="N85" s="124">
        <f t="shared" si="39"/>
        <v>1.2090339404874999</v>
      </c>
      <c r="O85" s="147">
        <f t="shared" si="49"/>
        <v>1.284732130784824E-2</v>
      </c>
      <c r="P85" s="124">
        <f t="shared" si="40"/>
        <v>1.1963182916829629</v>
      </c>
      <c r="Q85" s="142">
        <f t="shared" si="41"/>
        <v>0.44798991556446371</v>
      </c>
      <c r="S85" s="142">
        <f t="shared" si="43"/>
        <v>0.48999495611399174</v>
      </c>
      <c r="U85">
        <f>Messdaten!O76</f>
        <v>0.09</v>
      </c>
      <c r="V85" s="142">
        <f t="shared" si="45"/>
        <v>5.2941176470588235E-2</v>
      </c>
      <c r="W85">
        <f>Messdaten!V76</f>
        <v>72.099999999999994</v>
      </c>
      <c r="X85" s="155">
        <f t="shared" ref="X85:X93" si="50">W85-($W$83-$W$94)/$B$94*B85</f>
        <v>72.071913835956906</v>
      </c>
      <c r="Y85" s="155">
        <v>78</v>
      </c>
      <c r="Z85" s="155">
        <f t="shared" si="46"/>
        <v>5.0153999999999996</v>
      </c>
      <c r="AA85" s="155">
        <f t="shared" si="47"/>
        <v>13.5154</v>
      </c>
      <c r="AB85" s="155">
        <f t="shared" ref="AB85:AB93" si="51">$W$83-X85-AA85</f>
        <v>9.0126861640430889</v>
      </c>
      <c r="AC85">
        <f t="shared" si="48"/>
        <v>3.5730907200342249E-2</v>
      </c>
    </row>
    <row r="86" spans="1:29" x14ac:dyDescent="0.3">
      <c r="A86" s="120">
        <f>Messdaten!A77</f>
        <v>43200</v>
      </c>
      <c r="B86">
        <f>Messdaten!L77</f>
        <v>453</v>
      </c>
      <c r="C86">
        <f>Messdaten!K77</f>
        <v>410</v>
      </c>
      <c r="D86" s="143">
        <f t="shared" si="34"/>
        <v>497.83499999999998</v>
      </c>
      <c r="E86">
        <f>Messdaten!M77</f>
        <v>6.9</v>
      </c>
      <c r="F86">
        <f>Messdaten!N77</f>
        <v>8.4</v>
      </c>
      <c r="G86" s="143">
        <f t="shared" si="35"/>
        <v>49.23924558681982</v>
      </c>
      <c r="H86">
        <f>Messdaten!R77</f>
        <v>15</v>
      </c>
      <c r="I86" s="142">
        <f t="shared" si="36"/>
        <v>17.085376704658628</v>
      </c>
      <c r="J86">
        <f>Messdaten!S77</f>
        <v>1006</v>
      </c>
      <c r="K86" s="147">
        <f t="shared" si="37"/>
        <v>1.0744368998342677E-2</v>
      </c>
      <c r="L86" s="147">
        <f t="shared" si="38"/>
        <v>1.0630154693802994E-2</v>
      </c>
      <c r="M86">
        <f>Messdaten!Q77</f>
        <v>92</v>
      </c>
      <c r="N86" s="124">
        <f t="shared" si="39"/>
        <v>1.2090339404874999</v>
      </c>
      <c r="O86" s="147">
        <f t="shared" si="49"/>
        <v>1.284732130784824E-2</v>
      </c>
      <c r="P86" s="124">
        <f t="shared" si="40"/>
        <v>1.1963182916829629</v>
      </c>
      <c r="Q86" s="142">
        <f t="shared" si="41"/>
        <v>0.89796208739248706</v>
      </c>
      <c r="R86" s="142">
        <f t="shared" si="42"/>
        <v>0.98683654696918055</v>
      </c>
      <c r="S86" s="142">
        <f t="shared" si="43"/>
        <v>0.98215803150282432</v>
      </c>
      <c r="T86" s="142">
        <f t="shared" si="44"/>
        <v>1.0793656591903058</v>
      </c>
      <c r="U86">
        <f>Messdaten!O77</f>
        <v>0.28999999999999998</v>
      </c>
      <c r="V86" s="142">
        <f t="shared" si="45"/>
        <v>0.17058823529411765</v>
      </c>
      <c r="W86">
        <f>Messdaten!V77</f>
        <v>72.2</v>
      </c>
      <c r="X86" s="155">
        <f t="shared" si="50"/>
        <v>72.143703396851706</v>
      </c>
      <c r="Y86" s="155">
        <v>78</v>
      </c>
      <c r="Z86" s="155">
        <f t="shared" si="46"/>
        <v>5.0153999999999996</v>
      </c>
      <c r="AA86" s="155">
        <f t="shared" si="47"/>
        <v>13.5154</v>
      </c>
      <c r="AB86" s="155">
        <f t="shared" si="51"/>
        <v>8.940896603148289</v>
      </c>
      <c r="AC86">
        <f t="shared" si="48"/>
        <v>3.5446296586858432E-2</v>
      </c>
    </row>
    <row r="87" spans="1:29" x14ac:dyDescent="0.3">
      <c r="A87" s="120">
        <f>Messdaten!A78</f>
        <v>43200</v>
      </c>
      <c r="B87">
        <f>Messdaten!L78</f>
        <v>905</v>
      </c>
      <c r="C87">
        <f>Messdaten!K78</f>
        <v>814</v>
      </c>
      <c r="D87" s="143">
        <f t="shared" si="34"/>
        <v>934.59940000000006</v>
      </c>
      <c r="E87">
        <f>Messdaten!M78</f>
        <v>6.9</v>
      </c>
      <c r="F87">
        <f>Messdaten!N78</f>
        <v>8.4</v>
      </c>
      <c r="G87" s="143">
        <f t="shared" si="35"/>
        <v>49.23924558681982</v>
      </c>
      <c r="H87">
        <f>Messdaten!R78</f>
        <v>14.5</v>
      </c>
      <c r="I87" s="142">
        <f t="shared" si="36"/>
        <v>16.542084012083684</v>
      </c>
      <c r="J87">
        <f>Messdaten!S78</f>
        <v>1006</v>
      </c>
      <c r="K87" s="147">
        <f t="shared" si="37"/>
        <v>1.0397000146309799E-2</v>
      </c>
      <c r="L87" s="147">
        <f t="shared" si="38"/>
        <v>1.0290014860301712E-2</v>
      </c>
      <c r="M87">
        <f>Messdaten!Q78</f>
        <v>94</v>
      </c>
      <c r="N87" s="124">
        <f t="shared" si="39"/>
        <v>1.2111157511234127</v>
      </c>
      <c r="O87" s="147">
        <f t="shared" si="49"/>
        <v>1.2460414651834978E-2</v>
      </c>
      <c r="P87" s="124">
        <f t="shared" si="40"/>
        <v>1.1987815698987403</v>
      </c>
      <c r="Q87" s="142">
        <f t="shared" si="41"/>
        <v>1.7939419185214145</v>
      </c>
      <c r="R87" s="142">
        <f t="shared" si="42"/>
        <v>1.85261551456902</v>
      </c>
      <c r="S87" s="142">
        <f t="shared" si="43"/>
        <v>1.9641669845114607</v>
      </c>
      <c r="T87" s="142">
        <f t="shared" si="44"/>
        <v>2.0284080499715147</v>
      </c>
      <c r="U87">
        <f>Messdaten!O78</f>
        <v>1.1399999999999999</v>
      </c>
      <c r="V87" s="142">
        <f t="shared" si="45"/>
        <v>0.6705882352941176</v>
      </c>
      <c r="W87">
        <f>Messdaten!V78</f>
        <v>72</v>
      </c>
      <c r="X87" s="155">
        <f t="shared" si="50"/>
        <v>71.88753106876554</v>
      </c>
      <c r="Y87" s="155">
        <v>78</v>
      </c>
      <c r="Z87" s="155">
        <f t="shared" si="46"/>
        <v>5.0153999999999996</v>
      </c>
      <c r="AA87" s="155">
        <f t="shared" si="47"/>
        <v>13.5154</v>
      </c>
      <c r="AB87" s="155">
        <f t="shared" si="51"/>
        <v>9.1970689312344547</v>
      </c>
      <c r="AC87">
        <f t="shared" si="48"/>
        <v>3.6461894990657315E-2</v>
      </c>
    </row>
    <row r="88" spans="1:29" x14ac:dyDescent="0.3">
      <c r="A88" s="120">
        <f>Messdaten!A79</f>
        <v>43200</v>
      </c>
      <c r="B88">
        <f>Messdaten!L79</f>
        <v>1358</v>
      </c>
      <c r="C88">
        <f>Messdaten!K79</f>
        <v>1226</v>
      </c>
      <c r="D88" s="143">
        <f t="shared" si="34"/>
        <v>1380.0126</v>
      </c>
      <c r="E88">
        <f>Messdaten!M79</f>
        <v>6.9</v>
      </c>
      <c r="F88">
        <f>Messdaten!N79</f>
        <v>8.4</v>
      </c>
      <c r="G88" s="143">
        <f t="shared" si="35"/>
        <v>49.23924558681982</v>
      </c>
      <c r="H88">
        <f>Messdaten!R79</f>
        <v>14</v>
      </c>
      <c r="I88" s="142">
        <f t="shared" si="36"/>
        <v>16.013975013729986</v>
      </c>
      <c r="J88">
        <f>Messdaten!S79</f>
        <v>1006</v>
      </c>
      <c r="K88" s="147">
        <f t="shared" si="37"/>
        <v>1.0059704828840076E-2</v>
      </c>
      <c r="L88" s="147">
        <f t="shared" si="38"/>
        <v>9.9595150472265859E-3</v>
      </c>
      <c r="M88">
        <f>Messdaten!Q79</f>
        <v>95</v>
      </c>
      <c r="N88" s="124">
        <f t="shared" si="39"/>
        <v>1.2132037255607999</v>
      </c>
      <c r="O88" s="147">
        <f t="shared" si="49"/>
        <v>1.2083617708413028E-2</v>
      </c>
      <c r="P88" s="124">
        <f t="shared" si="40"/>
        <v>1.2012411517731176</v>
      </c>
      <c r="Q88" s="142">
        <f t="shared" si="41"/>
        <v>2.6919040059139014</v>
      </c>
      <c r="R88" s="142">
        <f t="shared" si="42"/>
        <v>2.7355386201411331</v>
      </c>
      <c r="S88" s="142">
        <f t="shared" si="43"/>
        <v>2.9503576781661236</v>
      </c>
      <c r="T88" s="142">
        <f t="shared" si="44"/>
        <v>2.9981817160353428</v>
      </c>
      <c r="U88">
        <f>Messdaten!O79</f>
        <v>2.63</v>
      </c>
      <c r="V88" s="142">
        <f t="shared" si="45"/>
        <v>1.5470588235294118</v>
      </c>
      <c r="W88">
        <f>Messdaten!V79</f>
        <v>71.5</v>
      </c>
      <c r="X88" s="155">
        <f t="shared" si="50"/>
        <v>71.331234465617229</v>
      </c>
      <c r="Y88" s="155">
        <v>78</v>
      </c>
      <c r="Z88" s="155">
        <f t="shared" si="46"/>
        <v>5.0153999999999996</v>
      </c>
      <c r="AA88" s="155">
        <f t="shared" si="47"/>
        <v>13.5154</v>
      </c>
      <c r="AB88" s="155">
        <f t="shared" si="51"/>
        <v>9.7533655343827661</v>
      </c>
      <c r="AC88">
        <f t="shared" si="48"/>
        <v>3.8667339842632618E-2</v>
      </c>
    </row>
    <row r="89" spans="1:29" x14ac:dyDescent="0.3">
      <c r="A89" s="120">
        <f>Messdaten!A80</f>
        <v>43200</v>
      </c>
      <c r="B89">
        <f>Messdaten!L80</f>
        <v>1589</v>
      </c>
      <c r="C89">
        <f>Messdaten!K80</f>
        <v>1446</v>
      </c>
      <c r="D89" s="143">
        <f t="shared" si="34"/>
        <v>1617.8545999999999</v>
      </c>
      <c r="E89">
        <f>Messdaten!M80</f>
        <v>6.9</v>
      </c>
      <c r="F89">
        <f>Messdaten!N80</f>
        <v>8.4</v>
      </c>
      <c r="G89" s="143">
        <f t="shared" si="35"/>
        <v>49.23924558681982</v>
      </c>
      <c r="H89">
        <f>Messdaten!R80</f>
        <v>14</v>
      </c>
      <c r="I89" s="142">
        <f t="shared" si="36"/>
        <v>16.013975013729986</v>
      </c>
      <c r="J89">
        <f>Messdaten!S80</f>
        <v>1006</v>
      </c>
      <c r="K89" s="147">
        <f t="shared" si="37"/>
        <v>1.0059704828840076E-2</v>
      </c>
      <c r="L89" s="147">
        <f t="shared" si="38"/>
        <v>9.9595150472265859E-3</v>
      </c>
      <c r="M89">
        <f>Messdaten!Q80</f>
        <v>95</v>
      </c>
      <c r="N89" s="124">
        <f t="shared" si="39"/>
        <v>1.2132037255607999</v>
      </c>
      <c r="O89" s="147">
        <f t="shared" si="49"/>
        <v>1.2083617708413028E-2</v>
      </c>
      <c r="P89" s="124">
        <f t="shared" si="40"/>
        <v>1.2012411517731176</v>
      </c>
      <c r="Q89" s="142">
        <f t="shared" si="41"/>
        <v>3.1498052027961632</v>
      </c>
      <c r="R89" s="142">
        <f t="shared" si="42"/>
        <v>3.2070024143786693</v>
      </c>
      <c r="S89" s="142">
        <f t="shared" si="43"/>
        <v>3.4522226440397423</v>
      </c>
      <c r="T89" s="142">
        <f t="shared" si="44"/>
        <v>3.5149114442315041</v>
      </c>
      <c r="U89">
        <f>Messdaten!O80</f>
        <v>3.91</v>
      </c>
      <c r="V89" s="142">
        <f t="shared" si="45"/>
        <v>2.3000000000000003</v>
      </c>
      <c r="W89">
        <f>Messdaten!V80</f>
        <v>70.400000000000006</v>
      </c>
      <c r="X89" s="155">
        <f t="shared" si="50"/>
        <v>70.202526926263474</v>
      </c>
      <c r="Y89" s="155">
        <v>78</v>
      </c>
      <c r="Z89" s="155">
        <f t="shared" si="46"/>
        <v>5.0153999999999996</v>
      </c>
      <c r="AA89" s="155">
        <f t="shared" si="47"/>
        <v>13.5154</v>
      </c>
      <c r="AB89" s="155">
        <f t="shared" si="51"/>
        <v>10.882073073736521</v>
      </c>
      <c r="AC89">
        <f t="shared" si="48"/>
        <v>4.3142115021854409E-2</v>
      </c>
    </row>
    <row r="90" spans="1:29" x14ac:dyDescent="0.3">
      <c r="A90" s="120">
        <f>Messdaten!A81</f>
        <v>43200</v>
      </c>
      <c r="B90">
        <f>Messdaten!L81</f>
        <v>1813</v>
      </c>
      <c r="C90">
        <f>Messdaten!K81</f>
        <v>1644</v>
      </c>
      <c r="D90" s="143">
        <f t="shared" si="34"/>
        <v>1831.9123999999999</v>
      </c>
      <c r="E90">
        <f>Messdaten!M81</f>
        <v>6.9</v>
      </c>
      <c r="F90">
        <f>Messdaten!N81</f>
        <v>8.4</v>
      </c>
      <c r="G90" s="143">
        <f t="shared" si="35"/>
        <v>49.23924558681982</v>
      </c>
      <c r="H90">
        <f>Messdaten!R81</f>
        <v>14</v>
      </c>
      <c r="I90" s="142">
        <f t="shared" si="36"/>
        <v>16.013975013729986</v>
      </c>
      <c r="J90">
        <f>Messdaten!S81</f>
        <v>1006</v>
      </c>
      <c r="K90" s="147">
        <f t="shared" si="37"/>
        <v>1.0059704828840076E-2</v>
      </c>
      <c r="L90" s="147">
        <f t="shared" si="38"/>
        <v>9.9595150472265859E-3</v>
      </c>
      <c r="M90">
        <f>Messdaten!Q81</f>
        <v>95</v>
      </c>
      <c r="N90" s="124">
        <f t="shared" si="39"/>
        <v>1.2132037255607999</v>
      </c>
      <c r="O90" s="147">
        <f t="shared" si="49"/>
        <v>1.2083617708413028E-2</v>
      </c>
      <c r="P90" s="124">
        <f t="shared" si="40"/>
        <v>1.2012411517731176</v>
      </c>
      <c r="Q90" s="142">
        <f t="shared" si="41"/>
        <v>3.5938306058335079</v>
      </c>
      <c r="R90" s="142">
        <f t="shared" si="42"/>
        <v>3.631319829192452</v>
      </c>
      <c r="S90" s="142">
        <f t="shared" si="43"/>
        <v>3.9388795806444641</v>
      </c>
      <c r="T90" s="142">
        <f t="shared" si="44"/>
        <v>3.9799681996080496</v>
      </c>
      <c r="U90">
        <f>Messdaten!O81</f>
        <v>8.1999999999999993</v>
      </c>
      <c r="V90" s="142">
        <f t="shared" si="45"/>
        <v>4.8235294117647056</v>
      </c>
      <c r="W90">
        <f>Messdaten!V81</f>
        <v>67.2</v>
      </c>
      <c r="X90" s="155">
        <f t="shared" si="50"/>
        <v>66.974689312344665</v>
      </c>
      <c r="Y90" s="155">
        <v>78</v>
      </c>
      <c r="Z90" s="155">
        <f t="shared" si="46"/>
        <v>5.0153999999999996</v>
      </c>
      <c r="AA90" s="155">
        <f t="shared" si="47"/>
        <v>13.5154</v>
      </c>
      <c r="AB90" s="155">
        <f t="shared" si="51"/>
        <v>14.109910687655329</v>
      </c>
      <c r="AC90">
        <f t="shared" si="48"/>
        <v>5.5938917677741909E-2</v>
      </c>
    </row>
    <row r="91" spans="1:29" x14ac:dyDescent="0.3">
      <c r="A91" s="120">
        <f>Messdaten!A82</f>
        <v>43200</v>
      </c>
      <c r="B91">
        <f>Messdaten!L82</f>
        <v>1850</v>
      </c>
      <c r="C91">
        <f>Messdaten!K82</f>
        <v>1680</v>
      </c>
      <c r="D91" s="143">
        <f>1.0811*C91+54.584</f>
        <v>1870.8319999999999</v>
      </c>
      <c r="E91">
        <f>Messdaten!M82</f>
        <v>6.9</v>
      </c>
      <c r="F91">
        <f>Messdaten!N82</f>
        <v>8.4</v>
      </c>
      <c r="G91" s="143">
        <f>E91/$E$2</f>
        <v>49.23924558681982</v>
      </c>
      <c r="H91">
        <f>Messdaten!R82</f>
        <v>14</v>
      </c>
      <c r="I91" s="142">
        <f t="shared" si="36"/>
        <v>16.013975013729986</v>
      </c>
      <c r="J91">
        <f>Messdaten!S82</f>
        <v>1006</v>
      </c>
      <c r="K91" s="147">
        <f t="shared" si="37"/>
        <v>1.0059704828840076E-2</v>
      </c>
      <c r="L91" s="147">
        <f t="shared" si="38"/>
        <v>9.9595150472265859E-3</v>
      </c>
      <c r="M91">
        <f>Messdaten!Q82</f>
        <v>95</v>
      </c>
      <c r="N91" s="124">
        <f t="shared" si="39"/>
        <v>1.2132037255607999</v>
      </c>
      <c r="O91" s="147">
        <f t="shared" si="49"/>
        <v>1.2083617708413028E-2</v>
      </c>
      <c r="P91" s="124">
        <f t="shared" si="40"/>
        <v>1.2012411517731176</v>
      </c>
      <c r="Q91" s="142">
        <f t="shared" si="41"/>
        <v>3.6671740875852117</v>
      </c>
      <c r="R91" s="142">
        <f t="shared" si="42"/>
        <v>3.7084684500676852</v>
      </c>
      <c r="S91" s="142">
        <f t="shared" si="43"/>
        <v>4.0192648782086362</v>
      </c>
      <c r="T91" s="142">
        <f t="shared" si="44"/>
        <v>4.064523973312876</v>
      </c>
      <c r="U91">
        <f>Messdaten!O82</f>
        <v>11.43</v>
      </c>
      <c r="V91" s="142">
        <f t="shared" si="45"/>
        <v>6.723529411764706</v>
      </c>
      <c r="W91">
        <f>Messdaten!V82</f>
        <v>63.8</v>
      </c>
      <c r="X91" s="155">
        <f t="shared" si="50"/>
        <v>63.570091135045566</v>
      </c>
      <c r="Y91" s="155">
        <v>78</v>
      </c>
      <c r="Z91" s="155">
        <f t="shared" si="46"/>
        <v>5.0153999999999996</v>
      </c>
      <c r="AA91" s="155">
        <f t="shared" si="47"/>
        <v>13.5154</v>
      </c>
      <c r="AB91" s="155">
        <f t="shared" si="51"/>
        <v>17.514508864954429</v>
      </c>
      <c r="AC91">
        <f t="shared" si="48"/>
        <v>6.9436489801451201E-2</v>
      </c>
    </row>
    <row r="92" spans="1:29" x14ac:dyDescent="0.3">
      <c r="A92" s="120">
        <f>Messdaten!A83</f>
        <v>43200</v>
      </c>
      <c r="B92">
        <f>Messdaten!L83</f>
        <v>1873</v>
      </c>
      <c r="C92">
        <f>Messdaten!K83</f>
        <v>1698</v>
      </c>
      <c r="D92" s="143">
        <f t="shared" si="34"/>
        <v>1890.2918</v>
      </c>
      <c r="E92">
        <f>Messdaten!M83</f>
        <v>6.9</v>
      </c>
      <c r="F92">
        <f>Messdaten!N83</f>
        <v>8.4</v>
      </c>
      <c r="G92" s="143">
        <f t="shared" si="35"/>
        <v>49.23924558681982</v>
      </c>
      <c r="H92">
        <f>Messdaten!R83</f>
        <v>14</v>
      </c>
      <c r="I92" s="142">
        <f t="shared" si="36"/>
        <v>16.013975013729986</v>
      </c>
      <c r="J92">
        <f>Messdaten!S83</f>
        <v>1006</v>
      </c>
      <c r="K92" s="147">
        <f t="shared" si="37"/>
        <v>1.0059704828840076E-2</v>
      </c>
      <c r="L92" s="147">
        <f t="shared" si="38"/>
        <v>9.9595150472265859E-3</v>
      </c>
      <c r="M92">
        <f>Messdaten!Q83</f>
        <v>95</v>
      </c>
      <c r="N92" s="124">
        <f t="shared" si="39"/>
        <v>1.2132037255607999</v>
      </c>
      <c r="O92" s="147">
        <f t="shared" si="49"/>
        <v>1.2083617708413028E-2</v>
      </c>
      <c r="P92" s="124">
        <f t="shared" si="40"/>
        <v>1.2012411517731176</v>
      </c>
      <c r="Q92" s="142">
        <f t="shared" si="41"/>
        <v>3.7127659816470824</v>
      </c>
      <c r="R92" s="142">
        <f t="shared" si="42"/>
        <v>3.7470427605053018</v>
      </c>
      <c r="S92" s="142">
        <f t="shared" si="43"/>
        <v>4.0692341172350144</v>
      </c>
      <c r="T92" s="142">
        <f t="shared" si="44"/>
        <v>4.1068018601652891</v>
      </c>
      <c r="U92">
        <f>Messdaten!O83</f>
        <v>15.44</v>
      </c>
      <c r="V92" s="142">
        <f t="shared" si="45"/>
        <v>9.0823529411764703</v>
      </c>
      <c r="W92">
        <f>Messdaten!V83</f>
        <v>58.6</v>
      </c>
      <c r="X92" s="155">
        <f t="shared" si="50"/>
        <v>58.367232808616407</v>
      </c>
      <c r="Y92" s="155">
        <v>78</v>
      </c>
      <c r="Z92" s="155">
        <f t="shared" si="46"/>
        <v>5.0153999999999996</v>
      </c>
      <c r="AA92" s="155">
        <f t="shared" si="47"/>
        <v>13.5154</v>
      </c>
      <c r="AB92" s="155">
        <f t="shared" si="51"/>
        <v>22.717367191383588</v>
      </c>
      <c r="AC92">
        <f t="shared" si="48"/>
        <v>9.006328681340578E-2</v>
      </c>
    </row>
    <row r="93" spans="1:29" x14ac:dyDescent="0.3">
      <c r="A93" s="120">
        <f>Messdaten!A84</f>
        <v>43200</v>
      </c>
      <c r="B93">
        <f>Messdaten!L84</f>
        <v>1887</v>
      </c>
      <c r="C93">
        <f>Messdaten!K84</f>
        <v>1705</v>
      </c>
      <c r="D93" s="143">
        <f t="shared" si="34"/>
        <v>1897.8595</v>
      </c>
      <c r="E93">
        <f>Messdaten!M84</f>
        <v>6.9</v>
      </c>
      <c r="F93">
        <f>Messdaten!N84</f>
        <v>8.4</v>
      </c>
      <c r="G93" s="143">
        <f t="shared" si="35"/>
        <v>49.23924558681982</v>
      </c>
      <c r="H93">
        <f>Messdaten!R84</f>
        <v>14</v>
      </c>
      <c r="I93" s="142">
        <f t="shared" si="36"/>
        <v>16.013975013729986</v>
      </c>
      <c r="J93">
        <f>Messdaten!S84</f>
        <v>1006</v>
      </c>
      <c r="K93" s="147">
        <f t="shared" si="37"/>
        <v>1.0059704828840076E-2</v>
      </c>
      <c r="L93" s="147">
        <f t="shared" si="38"/>
        <v>9.9595150472265859E-3</v>
      </c>
      <c r="M93">
        <f>Messdaten!Q84</f>
        <v>95</v>
      </c>
      <c r="N93" s="124">
        <f t="shared" si="39"/>
        <v>1.2132037255607999</v>
      </c>
      <c r="O93" s="147">
        <f t="shared" si="49"/>
        <v>1.2083617708413028E-2</v>
      </c>
      <c r="P93" s="124">
        <f t="shared" si="40"/>
        <v>1.2012411517731176</v>
      </c>
      <c r="Q93" s="142">
        <f t="shared" si="41"/>
        <v>3.7405175693369164</v>
      </c>
      <c r="R93" s="142">
        <f t="shared" si="42"/>
        <v>3.7620438812310417</v>
      </c>
      <c r="S93" s="142">
        <f t="shared" si="43"/>
        <v>4.0996501757728092</v>
      </c>
      <c r="T93" s="142">
        <f t="shared" si="44"/>
        <v>4.1232432606078948</v>
      </c>
      <c r="U93">
        <f>Messdaten!O84</f>
        <v>19.36</v>
      </c>
      <c r="V93" s="142">
        <f t="shared" si="45"/>
        <v>11.388235294117647</v>
      </c>
      <c r="W93">
        <f>Messdaten!V84</f>
        <v>54.6</v>
      </c>
      <c r="X93" s="155">
        <f t="shared" si="50"/>
        <v>54.365492957746483</v>
      </c>
      <c r="Y93" s="155">
        <v>78</v>
      </c>
      <c r="Z93" s="155">
        <f t="shared" si="46"/>
        <v>5.0153999999999996</v>
      </c>
      <c r="AA93" s="155">
        <f t="shared" si="47"/>
        <v>13.5154</v>
      </c>
      <c r="AB93" s="155">
        <f t="shared" si="51"/>
        <v>26.719107042253512</v>
      </c>
      <c r="AC93">
        <f t="shared" si="48"/>
        <v>0.1059282345824515</v>
      </c>
    </row>
    <row r="94" spans="1:29" x14ac:dyDescent="0.3">
      <c r="A94" s="120"/>
      <c r="B94">
        <f>SUM(B84:B93)</f>
        <v>12070</v>
      </c>
      <c r="D94" s="143"/>
      <c r="G94" s="143"/>
      <c r="O94" s="147"/>
      <c r="W94" s="153">
        <f>Messdaten!Y75</f>
        <v>93.1</v>
      </c>
      <c r="AA94" s="155"/>
    </row>
    <row r="95" spans="1:29" x14ac:dyDescent="0.3">
      <c r="A95" s="120"/>
      <c r="D95" s="143"/>
      <c r="G95" s="143"/>
      <c r="O95" s="147"/>
      <c r="W95" s="154">
        <f>Messdaten!X86</f>
        <v>93.1</v>
      </c>
      <c r="Y95" s="124"/>
      <c r="AA95" s="155"/>
    </row>
    <row r="96" spans="1:29" x14ac:dyDescent="0.3">
      <c r="A96" s="120">
        <f>Messdaten!A86</f>
        <v>43200</v>
      </c>
      <c r="B96">
        <f>Messdaten!L86</f>
        <v>113</v>
      </c>
      <c r="C96">
        <f>Messdaten!K86</f>
        <v>0</v>
      </c>
      <c r="D96" s="143">
        <f t="shared" si="34"/>
        <v>54.584000000000003</v>
      </c>
      <c r="E96">
        <f>Messdaten!M86</f>
        <v>8.4</v>
      </c>
      <c r="F96">
        <f>Messdaten!N86</f>
        <v>8.5</v>
      </c>
      <c r="G96" s="143">
        <f t="shared" si="35"/>
        <v>59.943429410041524</v>
      </c>
      <c r="H96">
        <f>Messdaten!R86</f>
        <v>14</v>
      </c>
      <c r="I96" s="142">
        <f t="shared" si="36"/>
        <v>16.013975013729986</v>
      </c>
      <c r="J96">
        <f>Messdaten!S86</f>
        <v>1006</v>
      </c>
      <c r="K96" s="147">
        <f t="shared" si="37"/>
        <v>1.0059704828840076E-2</v>
      </c>
      <c r="L96" s="147">
        <f t="shared" si="38"/>
        <v>9.9595150472265859E-3</v>
      </c>
      <c r="M96">
        <f>Messdaten!Q86</f>
        <v>96</v>
      </c>
      <c r="N96" s="124">
        <f t="shared" si="39"/>
        <v>1.2132037255607999</v>
      </c>
      <c r="O96" s="147">
        <f t="shared" ref="O96:O105" si="52">I96*100/($K$2*(273.15+H96))</f>
        <v>1.2083617708413028E-2</v>
      </c>
      <c r="P96" s="124">
        <f t="shared" si="40"/>
        <v>1.2012411517731176</v>
      </c>
      <c r="Q96" s="142">
        <f t="shared" si="41"/>
        <v>0.22399495778223186</v>
      </c>
      <c r="S96" s="142">
        <f t="shared" si="43"/>
        <v>0.2455010439122032</v>
      </c>
      <c r="U96">
        <f>Messdaten!O86</f>
        <v>7.0000000000000007E-2</v>
      </c>
      <c r="V96" s="142">
        <f t="shared" si="45"/>
        <v>4.11764705882353E-2</v>
      </c>
      <c r="W96">
        <f>Messdaten!V86</f>
        <v>68.400000000000006</v>
      </c>
      <c r="X96" s="155">
        <f>W96-($W$95-$W$106)/$B$106*B96</f>
        <v>68.395159355723109</v>
      </c>
      <c r="Y96" s="155">
        <v>88</v>
      </c>
      <c r="Z96" s="155">
        <f t="shared" si="46"/>
        <v>5.6583999999999994</v>
      </c>
      <c r="AA96" s="155">
        <f t="shared" si="47"/>
        <v>14.1584</v>
      </c>
      <c r="AB96" s="155">
        <f>$W$95-X96-AA96</f>
        <v>10.546440644276885</v>
      </c>
      <c r="AC96">
        <f t="shared" si="48"/>
        <v>4.1811496050754245E-2</v>
      </c>
    </row>
    <row r="97" spans="1:29" x14ac:dyDescent="0.3">
      <c r="A97" s="120">
        <f>Messdaten!A87</f>
        <v>43200</v>
      </c>
      <c r="B97">
        <f>Messdaten!L87</f>
        <v>229</v>
      </c>
      <c r="C97">
        <f>Messdaten!K87</f>
        <v>0</v>
      </c>
      <c r="D97" s="143">
        <f t="shared" si="34"/>
        <v>54.584000000000003</v>
      </c>
      <c r="E97">
        <f>Messdaten!M87</f>
        <v>8.4</v>
      </c>
      <c r="F97">
        <f>Messdaten!N87</f>
        <v>8.5</v>
      </c>
      <c r="G97" s="143">
        <f t="shared" si="35"/>
        <v>59.943429410041524</v>
      </c>
      <c r="H97">
        <f>Messdaten!R87</f>
        <v>14</v>
      </c>
      <c r="I97" s="142">
        <f t="shared" si="36"/>
        <v>16.013975013729986</v>
      </c>
      <c r="J97">
        <f>Messdaten!S87</f>
        <v>1006</v>
      </c>
      <c r="K97" s="147">
        <f t="shared" si="37"/>
        <v>1.0059704828840076E-2</v>
      </c>
      <c r="L97" s="147">
        <f t="shared" si="38"/>
        <v>9.9595150472265859E-3</v>
      </c>
      <c r="M97">
        <f>Messdaten!Q87</f>
        <v>96</v>
      </c>
      <c r="N97" s="124">
        <f t="shared" si="39"/>
        <v>1.2132037255607999</v>
      </c>
      <c r="O97" s="147">
        <f t="shared" si="52"/>
        <v>1.2083617708413028E-2</v>
      </c>
      <c r="P97" s="124">
        <f t="shared" si="40"/>
        <v>1.2012411517731176</v>
      </c>
      <c r="Q97" s="142">
        <f t="shared" si="41"/>
        <v>0.45393668435514245</v>
      </c>
      <c r="S97" s="142">
        <f t="shared" si="43"/>
        <v>0.49751981465393391</v>
      </c>
      <c r="U97">
        <f>Messdaten!O87</f>
        <v>0.1</v>
      </c>
      <c r="V97" s="142">
        <f t="shared" si="45"/>
        <v>5.8823529411764712E-2</v>
      </c>
      <c r="W97">
        <f>Messdaten!V87</f>
        <v>68.400000000000006</v>
      </c>
      <c r="X97" s="155">
        <f t="shared" ref="X97:X105" si="53">W97-($W$95-$W$106)/$B$106*B97</f>
        <v>68.390190198766291</v>
      </c>
      <c r="Y97" s="155">
        <v>88</v>
      </c>
      <c r="Z97" s="155">
        <f t="shared" si="46"/>
        <v>5.6583999999999994</v>
      </c>
      <c r="AA97" s="155">
        <f t="shared" si="47"/>
        <v>14.1584</v>
      </c>
      <c r="AB97" s="155">
        <f t="shared" ref="AB97:AB105" si="54">$W$95-X97-AA97</f>
        <v>10.551409801233703</v>
      </c>
      <c r="AC97">
        <f t="shared" si="48"/>
        <v>4.1831196335758783E-2</v>
      </c>
    </row>
    <row r="98" spans="1:29" x14ac:dyDescent="0.3">
      <c r="A98" s="120">
        <f>Messdaten!A88</f>
        <v>43200</v>
      </c>
      <c r="B98">
        <f>Messdaten!L88</f>
        <v>453</v>
      </c>
      <c r="C98">
        <f>Messdaten!K88</f>
        <v>415</v>
      </c>
      <c r="D98" s="143">
        <f t="shared" si="34"/>
        <v>503.2405</v>
      </c>
      <c r="E98">
        <f>Messdaten!M88</f>
        <v>8.4</v>
      </c>
      <c r="F98">
        <f>Messdaten!N88</f>
        <v>8.5</v>
      </c>
      <c r="G98" s="143">
        <f t="shared" si="35"/>
        <v>59.943429410041524</v>
      </c>
      <c r="H98">
        <f>Messdaten!R88</f>
        <v>14</v>
      </c>
      <c r="I98" s="142">
        <f t="shared" si="36"/>
        <v>16.013975013729986</v>
      </c>
      <c r="J98">
        <f>Messdaten!S88</f>
        <v>1006</v>
      </c>
      <c r="K98" s="147">
        <f t="shared" si="37"/>
        <v>1.0059704828840076E-2</v>
      </c>
      <c r="L98" s="147">
        <f t="shared" si="38"/>
        <v>9.9595150472265859E-3</v>
      </c>
      <c r="M98">
        <f>Messdaten!Q88</f>
        <v>96</v>
      </c>
      <c r="N98" s="124">
        <f t="shared" si="39"/>
        <v>1.2132037255607999</v>
      </c>
      <c r="O98" s="147">
        <f t="shared" si="52"/>
        <v>1.2083617708413028E-2</v>
      </c>
      <c r="P98" s="124">
        <f t="shared" si="40"/>
        <v>1.2012411517731176</v>
      </c>
      <c r="Q98" s="142">
        <f t="shared" si="41"/>
        <v>0.89796208739248706</v>
      </c>
      <c r="R98" s="142">
        <f t="shared" si="42"/>
        <v>0.99755163320185192</v>
      </c>
      <c r="S98" s="142">
        <f t="shared" si="43"/>
        <v>0.98417675125865534</v>
      </c>
      <c r="T98" s="142">
        <f t="shared" si="44"/>
        <v>1.0933280361849478</v>
      </c>
      <c r="U98">
        <f>Messdaten!O88</f>
        <v>0.32</v>
      </c>
      <c r="V98" s="142">
        <f t="shared" si="45"/>
        <v>0.18823529411764706</v>
      </c>
      <c r="W98">
        <f>Messdaten!V88</f>
        <v>68.400000000000006</v>
      </c>
      <c r="X98" s="155">
        <f t="shared" si="53"/>
        <v>68.380594585332432</v>
      </c>
      <c r="Y98" s="155">
        <v>88</v>
      </c>
      <c r="Z98" s="155">
        <f t="shared" si="46"/>
        <v>5.6583999999999994</v>
      </c>
      <c r="AA98" s="155">
        <f t="shared" si="47"/>
        <v>14.1584</v>
      </c>
      <c r="AB98" s="155">
        <f t="shared" si="54"/>
        <v>10.561005414667562</v>
      </c>
      <c r="AC98">
        <f t="shared" si="48"/>
        <v>4.1869238265422708E-2</v>
      </c>
    </row>
    <row r="99" spans="1:29" x14ac:dyDescent="0.3">
      <c r="A99" s="120">
        <f>Messdaten!A89</f>
        <v>43200</v>
      </c>
      <c r="B99">
        <f>Messdaten!L89</f>
        <v>908</v>
      </c>
      <c r="C99">
        <f>Messdaten!K89</f>
        <v>816</v>
      </c>
      <c r="D99" s="143">
        <f t="shared" si="34"/>
        <v>936.76160000000004</v>
      </c>
      <c r="E99">
        <f>Messdaten!M89</f>
        <v>8.4</v>
      </c>
      <c r="F99">
        <f>Messdaten!N89</f>
        <v>8.5</v>
      </c>
      <c r="G99" s="143">
        <f t="shared" si="35"/>
        <v>59.943429410041524</v>
      </c>
      <c r="H99">
        <f>Messdaten!R89</f>
        <v>14</v>
      </c>
      <c r="I99" s="142">
        <f t="shared" si="36"/>
        <v>16.013975013729986</v>
      </c>
      <c r="J99">
        <f>Messdaten!S89</f>
        <v>1006</v>
      </c>
      <c r="K99" s="147">
        <f t="shared" si="37"/>
        <v>1.0059704828840076E-2</v>
      </c>
      <c r="L99" s="147">
        <f t="shared" si="38"/>
        <v>9.9595150472265859E-3</v>
      </c>
      <c r="M99">
        <f>Messdaten!Q89</f>
        <v>96</v>
      </c>
      <c r="N99" s="124">
        <f t="shared" si="39"/>
        <v>1.2132037255607999</v>
      </c>
      <c r="O99" s="147">
        <f t="shared" si="52"/>
        <v>1.2083617708413028E-2</v>
      </c>
      <c r="P99" s="124">
        <f t="shared" si="40"/>
        <v>1.2012411517731176</v>
      </c>
      <c r="Q99" s="142">
        <f t="shared" si="41"/>
        <v>1.7998886873120932</v>
      </c>
      <c r="R99" s="142">
        <f t="shared" si="42"/>
        <v>1.8569015490620886</v>
      </c>
      <c r="S99" s="142">
        <f t="shared" si="43"/>
        <v>1.9726986537369957</v>
      </c>
      <c r="T99" s="142">
        <f t="shared" si="44"/>
        <v>2.0351854043970423</v>
      </c>
      <c r="U99">
        <f>Messdaten!O89</f>
        <v>1.29</v>
      </c>
      <c r="V99" s="142">
        <f t="shared" si="45"/>
        <v>0.75882352941176479</v>
      </c>
      <c r="W99">
        <f>Messdaten!V89</f>
        <v>68.2</v>
      </c>
      <c r="X99" s="155">
        <f t="shared" si="53"/>
        <v>68.161103495544893</v>
      </c>
      <c r="Y99" s="155">
        <v>88</v>
      </c>
      <c r="Z99" s="155">
        <f t="shared" si="46"/>
        <v>5.6583999999999994</v>
      </c>
      <c r="AA99" s="155">
        <f t="shared" si="47"/>
        <v>14.1584</v>
      </c>
      <c r="AB99" s="155">
        <f t="shared" si="54"/>
        <v>10.780496504455101</v>
      </c>
      <c r="AC99">
        <f t="shared" si="48"/>
        <v>4.2739413440476437E-2</v>
      </c>
    </row>
    <row r="100" spans="1:29" x14ac:dyDescent="0.3">
      <c r="A100" s="120">
        <f>Messdaten!A90</f>
        <v>43200</v>
      </c>
      <c r="B100">
        <f>Messdaten!L90</f>
        <v>1359</v>
      </c>
      <c r="C100">
        <f>Messdaten!K90</f>
        <v>1233</v>
      </c>
      <c r="D100" s="143">
        <f t="shared" si="34"/>
        <v>1387.5803000000001</v>
      </c>
      <c r="E100">
        <f>Messdaten!M90</f>
        <v>8.4</v>
      </c>
      <c r="F100">
        <f>Messdaten!N90</f>
        <v>8.5</v>
      </c>
      <c r="G100" s="143">
        <f t="shared" si="35"/>
        <v>59.943429410041524</v>
      </c>
      <c r="H100">
        <f>Messdaten!R90</f>
        <v>14</v>
      </c>
      <c r="I100" s="142">
        <f t="shared" si="36"/>
        <v>16.013975013729986</v>
      </c>
      <c r="J100">
        <f>Messdaten!S90</f>
        <v>1006</v>
      </c>
      <c r="K100" s="147">
        <f t="shared" si="37"/>
        <v>1.0059704828840076E-2</v>
      </c>
      <c r="L100" s="147">
        <f t="shared" si="38"/>
        <v>9.9595150472265859E-3</v>
      </c>
      <c r="M100">
        <f>Messdaten!Q90</f>
        <v>96</v>
      </c>
      <c r="N100" s="124">
        <f t="shared" si="39"/>
        <v>1.2132037255607999</v>
      </c>
      <c r="O100" s="147">
        <f t="shared" si="52"/>
        <v>1.2083617708413028E-2</v>
      </c>
      <c r="P100" s="124">
        <f t="shared" si="40"/>
        <v>1.2012411517731176</v>
      </c>
      <c r="Q100" s="142">
        <f t="shared" si="41"/>
        <v>2.6938862621774611</v>
      </c>
      <c r="R100" s="142">
        <f t="shared" si="42"/>
        <v>2.750539740866873</v>
      </c>
      <c r="S100" s="142">
        <f t="shared" si="43"/>
        <v>2.9525302537759659</v>
      </c>
      <c r="T100" s="142">
        <f t="shared" si="44"/>
        <v>3.014623116477948</v>
      </c>
      <c r="U100">
        <f>Messdaten!O90</f>
        <v>3.1</v>
      </c>
      <c r="V100" s="142">
        <f t="shared" si="45"/>
        <v>1.8235294117647061</v>
      </c>
      <c r="W100">
        <f>Messdaten!V90</f>
        <v>67.3</v>
      </c>
      <c r="X100" s="155">
        <f t="shared" si="53"/>
        <v>67.241783755997261</v>
      </c>
      <c r="Y100" s="155">
        <v>88</v>
      </c>
      <c r="Z100" s="155">
        <f t="shared" si="46"/>
        <v>5.6583999999999994</v>
      </c>
      <c r="AA100" s="155">
        <f t="shared" si="47"/>
        <v>14.1584</v>
      </c>
      <c r="AB100" s="155">
        <f t="shared" si="54"/>
        <v>11.699816244002733</v>
      </c>
      <c r="AC100">
        <f t="shared" si="48"/>
        <v>4.6384068064340936E-2</v>
      </c>
    </row>
    <row r="101" spans="1:29" x14ac:dyDescent="0.3">
      <c r="A101" s="120">
        <f>Messdaten!A91</f>
        <v>43200</v>
      </c>
      <c r="B101">
        <f>Messdaten!L91</f>
        <v>1580</v>
      </c>
      <c r="C101">
        <f>Messdaten!K91</f>
        <v>1438</v>
      </c>
      <c r="D101" s="143">
        <f t="shared" si="34"/>
        <v>1609.2058</v>
      </c>
      <c r="E101">
        <f>Messdaten!M91</f>
        <v>8.4</v>
      </c>
      <c r="F101">
        <f>Messdaten!N91</f>
        <v>8.5</v>
      </c>
      <c r="G101" s="143">
        <f t="shared" si="35"/>
        <v>59.943429410041524</v>
      </c>
      <c r="H101">
        <f>Messdaten!R91</f>
        <v>14</v>
      </c>
      <c r="I101" s="142">
        <f t="shared" si="36"/>
        <v>16.013975013729986</v>
      </c>
      <c r="J101">
        <f>Messdaten!S91</f>
        <v>1006</v>
      </c>
      <c r="K101" s="147">
        <f t="shared" si="37"/>
        <v>1.0059704828840076E-2</v>
      </c>
      <c r="L101" s="147">
        <f t="shared" si="38"/>
        <v>9.9595150472265859E-3</v>
      </c>
      <c r="M101">
        <f>Messdaten!Q91</f>
        <v>96</v>
      </c>
      <c r="N101" s="124">
        <f t="shared" si="39"/>
        <v>1.2132037255607999</v>
      </c>
      <c r="O101" s="147">
        <f t="shared" si="52"/>
        <v>1.2083617708413028E-2</v>
      </c>
      <c r="P101" s="124">
        <f t="shared" si="40"/>
        <v>1.2012411517731176</v>
      </c>
      <c r="Q101" s="142">
        <f t="shared" si="41"/>
        <v>3.1319648964241273</v>
      </c>
      <c r="R101" s="142">
        <f t="shared" si="42"/>
        <v>3.1898582764063952</v>
      </c>
      <c r="S101" s="142">
        <f t="shared" si="43"/>
        <v>3.4326694635511603</v>
      </c>
      <c r="T101" s="142">
        <f t="shared" si="44"/>
        <v>3.4961212722970982</v>
      </c>
      <c r="U101">
        <f>Messdaten!O91</f>
        <v>4.62</v>
      </c>
      <c r="V101" s="142">
        <f t="shared" si="45"/>
        <v>2.7176470588235295</v>
      </c>
      <c r="W101">
        <f>Messdaten!V91</f>
        <v>66</v>
      </c>
      <c r="X101" s="155">
        <f t="shared" si="53"/>
        <v>65.932316655243312</v>
      </c>
      <c r="Y101" s="155">
        <v>88</v>
      </c>
      <c r="Z101" s="155">
        <f t="shared" si="46"/>
        <v>5.6583999999999994</v>
      </c>
      <c r="AA101" s="155">
        <f t="shared" si="47"/>
        <v>14.1584</v>
      </c>
      <c r="AB101" s="155">
        <f t="shared" si="54"/>
        <v>13.009283344756682</v>
      </c>
      <c r="AC101">
        <f t="shared" si="48"/>
        <v>5.1575466789130359E-2</v>
      </c>
    </row>
    <row r="102" spans="1:29" x14ac:dyDescent="0.3">
      <c r="A102" s="120">
        <f>Messdaten!A92</f>
        <v>43200</v>
      </c>
      <c r="B102">
        <f>Messdaten!L92</f>
        <v>1715</v>
      </c>
      <c r="C102">
        <f>Messdaten!K92</f>
        <v>1549</v>
      </c>
      <c r="D102" s="143">
        <f t="shared" si="34"/>
        <v>1729.2078999999999</v>
      </c>
      <c r="E102">
        <f>Messdaten!M92</f>
        <v>8.4</v>
      </c>
      <c r="F102">
        <f>Messdaten!N92</f>
        <v>8.5</v>
      </c>
      <c r="G102" s="143">
        <f t="shared" si="35"/>
        <v>59.943429410041524</v>
      </c>
      <c r="H102">
        <f>Messdaten!R92</f>
        <v>14</v>
      </c>
      <c r="I102" s="142">
        <f t="shared" si="36"/>
        <v>16.013975013729986</v>
      </c>
      <c r="J102">
        <f>Messdaten!S92</f>
        <v>1006</v>
      </c>
      <c r="K102" s="147">
        <f t="shared" si="37"/>
        <v>1.0059704828840076E-2</v>
      </c>
      <c r="L102" s="147">
        <f t="shared" si="38"/>
        <v>9.9595150472265859E-3</v>
      </c>
      <c r="M102">
        <f>Messdaten!Q92</f>
        <v>96</v>
      </c>
      <c r="N102" s="124">
        <f t="shared" si="39"/>
        <v>1.2132037255607999</v>
      </c>
      <c r="O102" s="147">
        <f t="shared" si="52"/>
        <v>1.2083617708413028E-2</v>
      </c>
      <c r="P102" s="124">
        <f t="shared" si="40"/>
        <v>1.2012411517731176</v>
      </c>
      <c r="Q102" s="142">
        <f t="shared" si="41"/>
        <v>3.39956949200467</v>
      </c>
      <c r="R102" s="142">
        <f t="shared" si="42"/>
        <v>3.4277331907716975</v>
      </c>
      <c r="S102" s="142">
        <f t="shared" si="43"/>
        <v>3.7259671708798989</v>
      </c>
      <c r="T102" s="142">
        <f t="shared" si="44"/>
        <v>3.7568349078869794</v>
      </c>
      <c r="U102">
        <f>Messdaten!O92</f>
        <v>7.75</v>
      </c>
      <c r="V102" s="142">
        <f t="shared" si="45"/>
        <v>4.5588235294117645</v>
      </c>
      <c r="W102">
        <f>Messdaten!V92</f>
        <v>63.3</v>
      </c>
      <c r="X102" s="155">
        <f t="shared" si="53"/>
        <v>63.226533584647015</v>
      </c>
      <c r="Y102" s="155">
        <v>88</v>
      </c>
      <c r="Z102" s="155">
        <f t="shared" si="46"/>
        <v>5.6583999999999994</v>
      </c>
      <c r="AA102" s="155">
        <f t="shared" si="47"/>
        <v>14.1584</v>
      </c>
      <c r="AB102" s="155">
        <f t="shared" si="54"/>
        <v>15.715066415352979</v>
      </c>
      <c r="AC102">
        <f t="shared" si="48"/>
        <v>6.2302577668176283E-2</v>
      </c>
    </row>
    <row r="103" spans="1:29" x14ac:dyDescent="0.3">
      <c r="A103" s="120">
        <f>Messdaten!A93</f>
        <v>43200</v>
      </c>
      <c r="B103">
        <f>Messdaten!L93</f>
        <v>1760</v>
      </c>
      <c r="C103">
        <f>Messdaten!K93</f>
        <v>1590</v>
      </c>
      <c r="D103" s="143">
        <f t="shared" si="34"/>
        <v>1773.5329999999999</v>
      </c>
      <c r="E103">
        <f>Messdaten!M93</f>
        <v>8.4</v>
      </c>
      <c r="F103">
        <f>Messdaten!N93</f>
        <v>8.5</v>
      </c>
      <c r="G103" s="143">
        <f t="shared" si="35"/>
        <v>59.943429410041524</v>
      </c>
      <c r="H103">
        <f>Messdaten!R93</f>
        <v>14</v>
      </c>
      <c r="I103" s="142">
        <f t="shared" si="36"/>
        <v>16.013975013729986</v>
      </c>
      <c r="J103">
        <f>Messdaten!S93</f>
        <v>1006</v>
      </c>
      <c r="K103" s="147">
        <f t="shared" si="37"/>
        <v>1.0059704828840076E-2</v>
      </c>
      <c r="L103" s="147">
        <f t="shared" si="38"/>
        <v>9.9595150472265859E-3</v>
      </c>
      <c r="M103">
        <f>Messdaten!Q93</f>
        <v>96</v>
      </c>
      <c r="N103" s="124">
        <f t="shared" si="39"/>
        <v>1.2132037255607999</v>
      </c>
      <c r="O103" s="147">
        <f t="shared" si="52"/>
        <v>1.2083617708413028E-2</v>
      </c>
      <c r="P103" s="124">
        <f t="shared" si="40"/>
        <v>1.2012411517731176</v>
      </c>
      <c r="Q103" s="142">
        <f t="shared" si="41"/>
        <v>3.4887710238648504</v>
      </c>
      <c r="R103" s="142">
        <f t="shared" si="42"/>
        <v>3.5155968978796022</v>
      </c>
      <c r="S103" s="142">
        <f t="shared" si="43"/>
        <v>3.8237330733228112</v>
      </c>
      <c r="T103" s="142">
        <f t="shared" si="44"/>
        <v>3.85313453905081</v>
      </c>
      <c r="U103">
        <f>Messdaten!O93</f>
        <v>12.05</v>
      </c>
      <c r="V103" s="142">
        <f t="shared" si="45"/>
        <v>7.0882352941176476</v>
      </c>
      <c r="W103">
        <f>Messdaten!V93</f>
        <v>59.4</v>
      </c>
      <c r="X103" s="155">
        <f t="shared" si="53"/>
        <v>59.324605894448254</v>
      </c>
      <c r="Y103" s="155">
        <v>88</v>
      </c>
      <c r="Z103" s="155">
        <f t="shared" si="46"/>
        <v>5.6583999999999994</v>
      </c>
      <c r="AA103" s="155">
        <f t="shared" si="47"/>
        <v>14.1584</v>
      </c>
      <c r="AB103" s="155">
        <f t="shared" si="54"/>
        <v>19.61699410555174</v>
      </c>
      <c r="AC103">
        <f t="shared" si="48"/>
        <v>7.7771818875882359E-2</v>
      </c>
    </row>
    <row r="104" spans="1:29" x14ac:dyDescent="0.3">
      <c r="A104" s="120">
        <f>Messdaten!A94</f>
        <v>43200</v>
      </c>
      <c r="B104">
        <f>Messdaten!L94</f>
        <v>1770</v>
      </c>
      <c r="C104">
        <f>Messdaten!K94</f>
        <v>1609</v>
      </c>
      <c r="D104" s="143">
        <f t="shared" si="34"/>
        <v>1794.0738999999999</v>
      </c>
      <c r="E104">
        <f>Messdaten!M94</f>
        <v>8.4</v>
      </c>
      <c r="F104">
        <f>Messdaten!N94</f>
        <v>8.5</v>
      </c>
      <c r="G104" s="143">
        <f t="shared" si="35"/>
        <v>59.943429410041524</v>
      </c>
      <c r="H104">
        <f>Messdaten!R94</f>
        <v>14</v>
      </c>
      <c r="I104" s="142">
        <f t="shared" si="36"/>
        <v>16.013975013729986</v>
      </c>
      <c r="J104">
        <f>Messdaten!S94</f>
        <v>1006</v>
      </c>
      <c r="K104" s="147">
        <f t="shared" si="37"/>
        <v>1.0059704828840076E-2</v>
      </c>
      <c r="L104" s="147">
        <f t="shared" si="38"/>
        <v>9.9595150472265859E-3</v>
      </c>
      <c r="M104">
        <f>Messdaten!Q94</f>
        <v>96</v>
      </c>
      <c r="N104" s="124">
        <f t="shared" si="39"/>
        <v>1.2132037255607999</v>
      </c>
      <c r="O104" s="147">
        <f t="shared" si="52"/>
        <v>1.2083617708413028E-2</v>
      </c>
      <c r="P104" s="124">
        <f t="shared" si="40"/>
        <v>1.2012411517731176</v>
      </c>
      <c r="Q104" s="142">
        <f t="shared" si="41"/>
        <v>3.5085935865004463</v>
      </c>
      <c r="R104" s="142">
        <f t="shared" si="42"/>
        <v>3.556314225563753</v>
      </c>
      <c r="S104" s="142">
        <f t="shared" si="43"/>
        <v>3.8454588294212364</v>
      </c>
      <c r="T104" s="142">
        <f t="shared" si="44"/>
        <v>3.8977611973950239</v>
      </c>
      <c r="U104">
        <f>Messdaten!O94</f>
        <v>15.32</v>
      </c>
      <c r="V104" s="142">
        <f t="shared" si="45"/>
        <v>9.0117647058823529</v>
      </c>
      <c r="W104">
        <f>Messdaten!V94</f>
        <v>56.5</v>
      </c>
      <c r="X104" s="155">
        <f t="shared" si="53"/>
        <v>56.424177518848524</v>
      </c>
      <c r="Y104" s="155">
        <v>88</v>
      </c>
      <c r="Z104" s="155">
        <f t="shared" si="46"/>
        <v>5.6583999999999994</v>
      </c>
      <c r="AA104" s="155">
        <f t="shared" si="47"/>
        <v>14.1584</v>
      </c>
      <c r="AB104" s="155">
        <f t="shared" si="54"/>
        <v>22.51742248115147</v>
      </c>
      <c r="AC104">
        <f t="shared" si="48"/>
        <v>8.9270603504959342E-2</v>
      </c>
    </row>
    <row r="105" spans="1:29" x14ac:dyDescent="0.3">
      <c r="A105" s="120">
        <f>Messdaten!A95</f>
        <v>43200</v>
      </c>
      <c r="B105">
        <f>Messdaten!L95</f>
        <v>1785</v>
      </c>
      <c r="C105">
        <f>Messdaten!K95</f>
        <v>1611</v>
      </c>
      <c r="D105" s="143">
        <f t="shared" si="34"/>
        <v>1796.2361000000001</v>
      </c>
      <c r="E105">
        <f>Messdaten!M95</f>
        <v>8.4</v>
      </c>
      <c r="F105">
        <f>Messdaten!N95</f>
        <v>8.5</v>
      </c>
      <c r="G105" s="143">
        <f t="shared" si="35"/>
        <v>59.943429410041524</v>
      </c>
      <c r="H105">
        <f>Messdaten!R95</f>
        <v>14</v>
      </c>
      <c r="I105" s="142">
        <f t="shared" si="36"/>
        <v>16.013975013729986</v>
      </c>
      <c r="J105">
        <f>Messdaten!S95</f>
        <v>1006</v>
      </c>
      <c r="K105" s="147">
        <f t="shared" si="37"/>
        <v>1.0059704828840076E-2</v>
      </c>
      <c r="L105" s="147">
        <f t="shared" si="38"/>
        <v>9.9595150472265859E-3</v>
      </c>
      <c r="M105">
        <f>Messdaten!Q95</f>
        <v>96</v>
      </c>
      <c r="N105" s="124">
        <f t="shared" si="39"/>
        <v>1.2132037255607999</v>
      </c>
      <c r="O105" s="147">
        <f t="shared" si="52"/>
        <v>1.2083617708413028E-2</v>
      </c>
      <c r="P105" s="124">
        <f t="shared" si="40"/>
        <v>1.2012411517731176</v>
      </c>
      <c r="Q105" s="142">
        <f t="shared" si="41"/>
        <v>3.5383274304538399</v>
      </c>
      <c r="R105" s="142">
        <f t="shared" si="42"/>
        <v>3.5606002600568218</v>
      </c>
      <c r="S105" s="142">
        <f t="shared" si="43"/>
        <v>3.878047463568874</v>
      </c>
      <c r="T105" s="142">
        <f t="shared" si="44"/>
        <v>3.9024587403786257</v>
      </c>
      <c r="U105">
        <f>Messdaten!O95</f>
        <v>19.2</v>
      </c>
      <c r="V105" s="142">
        <f t="shared" si="45"/>
        <v>11.294117647058824</v>
      </c>
      <c r="W105">
        <f>Messdaten!V95</f>
        <v>50.5</v>
      </c>
      <c r="X105" s="155">
        <f t="shared" si="53"/>
        <v>50.423534955448936</v>
      </c>
      <c r="Y105" s="155">
        <v>88</v>
      </c>
      <c r="Z105" s="155">
        <f t="shared" si="46"/>
        <v>5.6583999999999994</v>
      </c>
      <c r="AA105" s="155">
        <f t="shared" si="47"/>
        <v>14.1584</v>
      </c>
      <c r="AB105" s="155">
        <f t="shared" si="54"/>
        <v>28.518065044551058</v>
      </c>
      <c r="AC105">
        <f t="shared" si="48"/>
        <v>0.11306022611832137</v>
      </c>
    </row>
    <row r="106" spans="1:29" x14ac:dyDescent="0.3">
      <c r="A106" s="120"/>
      <c r="B106">
        <f>SUM(B96:B105)</f>
        <v>11672</v>
      </c>
      <c r="D106" s="143"/>
      <c r="G106" s="143"/>
      <c r="O106" s="147"/>
      <c r="W106" s="153">
        <f>Messdaten!Y86</f>
        <v>92.6</v>
      </c>
      <c r="AA106" s="155"/>
    </row>
    <row r="107" spans="1:29" x14ac:dyDescent="0.3">
      <c r="A107" s="120"/>
      <c r="D107" s="143"/>
      <c r="G107" s="143"/>
      <c r="O107" s="147"/>
      <c r="W107" s="154">
        <f>Messdaten!X97</f>
        <v>91.9</v>
      </c>
      <c r="AA107" s="155"/>
    </row>
    <row r="108" spans="1:29" x14ac:dyDescent="0.3">
      <c r="A108" s="120">
        <f>Messdaten!A97</f>
        <v>43200</v>
      </c>
      <c r="B108">
        <f>Messdaten!L97</f>
        <v>115</v>
      </c>
      <c r="C108">
        <f>Messdaten!K97</f>
        <v>0</v>
      </c>
      <c r="D108" s="143">
        <f t="shared" si="34"/>
        <v>54.584000000000003</v>
      </c>
      <c r="E108">
        <f>Messdaten!M97</f>
        <v>10.199999999999999</v>
      </c>
      <c r="F108">
        <f>Messdaten!N97</f>
        <v>8.6</v>
      </c>
      <c r="G108" s="143">
        <f t="shared" si="35"/>
        <v>72.788449997907563</v>
      </c>
      <c r="H108">
        <f>Messdaten!R97</f>
        <v>14</v>
      </c>
      <c r="I108" s="142">
        <f t="shared" si="36"/>
        <v>16.013975013729986</v>
      </c>
      <c r="J108">
        <f>Messdaten!S97</f>
        <v>1006</v>
      </c>
      <c r="K108" s="147">
        <f t="shared" si="37"/>
        <v>1.0059704828840076E-2</v>
      </c>
      <c r="L108" s="147">
        <f t="shared" si="38"/>
        <v>9.9595150472265859E-3</v>
      </c>
      <c r="M108">
        <f>Messdaten!Q97</f>
        <v>95</v>
      </c>
      <c r="N108" s="124">
        <f t="shared" si="39"/>
        <v>1.2132037255607999</v>
      </c>
      <c r="O108" s="147">
        <f t="shared" ref="O108:O117" si="55">I108*100/($K$2*(273.15+H108))</f>
        <v>1.2083617708413028E-2</v>
      </c>
      <c r="P108" s="124">
        <f t="shared" si="40"/>
        <v>1.2012411517731176</v>
      </c>
      <c r="Q108" s="142">
        <f t="shared" si="41"/>
        <v>0.22795947030935101</v>
      </c>
      <c r="S108" s="142">
        <f t="shared" si="43"/>
        <v>0.24984619513188822</v>
      </c>
      <c r="U108">
        <f>Messdaten!O97</f>
        <v>0.08</v>
      </c>
      <c r="V108" s="142">
        <f t="shared" si="45"/>
        <v>4.7058823529411764E-2</v>
      </c>
      <c r="W108">
        <f>Messdaten!V97</f>
        <v>64.400000000000006</v>
      </c>
      <c r="X108" s="155">
        <f>W108-($W$107-$W$118)/$B$118*B108</f>
        <v>64.384715576820852</v>
      </c>
      <c r="Y108" s="155">
        <v>104</v>
      </c>
      <c r="Z108" s="155">
        <f t="shared" si="46"/>
        <v>6.6871999999999998</v>
      </c>
      <c r="AA108" s="155">
        <f t="shared" si="47"/>
        <v>15.187200000000001</v>
      </c>
      <c r="AB108" s="155">
        <f>$W$107-X108-AA108</f>
        <v>12.328084423179153</v>
      </c>
      <c r="AC108">
        <f t="shared" si="48"/>
        <v>4.8874845131076192E-2</v>
      </c>
    </row>
    <row r="109" spans="1:29" x14ac:dyDescent="0.3">
      <c r="A109" s="120">
        <f>Messdaten!A98</f>
        <v>43200</v>
      </c>
      <c r="B109">
        <f>Messdaten!L98</f>
        <v>227</v>
      </c>
      <c r="C109">
        <f>Messdaten!K98</f>
        <v>0</v>
      </c>
      <c r="D109" s="143">
        <f t="shared" si="34"/>
        <v>54.584000000000003</v>
      </c>
      <c r="E109">
        <f>Messdaten!M98</f>
        <v>10.199999999999999</v>
      </c>
      <c r="F109">
        <f>Messdaten!N98</f>
        <v>8.6</v>
      </c>
      <c r="G109" s="143">
        <f t="shared" si="35"/>
        <v>72.788449997907563</v>
      </c>
      <c r="H109">
        <f>Messdaten!R98</f>
        <v>14</v>
      </c>
      <c r="I109" s="142">
        <f t="shared" si="36"/>
        <v>16.013975013729986</v>
      </c>
      <c r="J109">
        <f>Messdaten!S98</f>
        <v>1006</v>
      </c>
      <c r="K109" s="147">
        <f t="shared" si="37"/>
        <v>1.0059704828840076E-2</v>
      </c>
      <c r="L109" s="147">
        <f t="shared" si="38"/>
        <v>9.9595150472265859E-3</v>
      </c>
      <c r="M109">
        <f>Messdaten!Q98</f>
        <v>94</v>
      </c>
      <c r="N109" s="124">
        <f t="shared" si="39"/>
        <v>1.2132037255607999</v>
      </c>
      <c r="O109" s="147">
        <f t="shared" si="55"/>
        <v>1.2083617708413028E-2</v>
      </c>
      <c r="P109" s="124">
        <f t="shared" si="40"/>
        <v>1.2012411517731176</v>
      </c>
      <c r="Q109" s="142">
        <f t="shared" si="41"/>
        <v>0.44997217182802329</v>
      </c>
      <c r="S109" s="142">
        <f t="shared" si="43"/>
        <v>0.49317466343424893</v>
      </c>
      <c r="U109">
        <f>Messdaten!O98</f>
        <v>0.12</v>
      </c>
      <c r="V109" s="142">
        <f t="shared" si="45"/>
        <v>7.0588235294117646E-2</v>
      </c>
      <c r="W109">
        <f>Messdaten!V98</f>
        <v>64.400000000000006</v>
      </c>
      <c r="X109" s="155">
        <f t="shared" ref="X109:X117" si="56">W109-($W$107-$W$118)/$B$118*B109</f>
        <v>64.369829877724626</v>
      </c>
      <c r="Y109" s="155">
        <v>104</v>
      </c>
      <c r="Z109" s="155">
        <f t="shared" si="46"/>
        <v>6.6871999999999998</v>
      </c>
      <c r="AA109" s="155">
        <f t="shared" si="47"/>
        <v>15.187200000000001</v>
      </c>
      <c r="AB109" s="155">
        <f t="shared" ref="AB109:AB117" si="57">$W$107-X109-AA109</f>
        <v>12.342970122275378</v>
      </c>
      <c r="AC109">
        <f t="shared" si="48"/>
        <v>4.8933859671618105E-2</v>
      </c>
    </row>
    <row r="110" spans="1:29" x14ac:dyDescent="0.3">
      <c r="A110" s="120">
        <f>Messdaten!A99</f>
        <v>43200</v>
      </c>
      <c r="B110">
        <f>Messdaten!L99</f>
        <v>453</v>
      </c>
      <c r="C110">
        <f>Messdaten!K99</f>
        <v>413</v>
      </c>
      <c r="D110" s="143">
        <f t="shared" si="34"/>
        <v>501.07829999999996</v>
      </c>
      <c r="E110">
        <f>Messdaten!M99</f>
        <v>10.199999999999999</v>
      </c>
      <c r="F110">
        <f>Messdaten!N99</f>
        <v>8.6</v>
      </c>
      <c r="G110" s="143">
        <f t="shared" si="35"/>
        <v>72.788449997907563</v>
      </c>
      <c r="H110">
        <f>Messdaten!R99</f>
        <v>14</v>
      </c>
      <c r="I110" s="142">
        <f t="shared" si="36"/>
        <v>16.013975013729986</v>
      </c>
      <c r="J110">
        <f>Messdaten!S99</f>
        <v>1006</v>
      </c>
      <c r="K110" s="147">
        <f t="shared" si="37"/>
        <v>1.0059704828840076E-2</v>
      </c>
      <c r="L110" s="147">
        <f t="shared" si="38"/>
        <v>9.9595150472265859E-3</v>
      </c>
      <c r="M110">
        <f>Messdaten!Q99</f>
        <v>95</v>
      </c>
      <c r="N110" s="124">
        <f t="shared" si="39"/>
        <v>1.2132037255607999</v>
      </c>
      <c r="O110" s="147">
        <f t="shared" si="55"/>
        <v>1.2083617708413028E-2</v>
      </c>
      <c r="P110" s="124">
        <f t="shared" si="40"/>
        <v>1.2012411517731176</v>
      </c>
      <c r="Q110" s="142">
        <f t="shared" si="41"/>
        <v>0.89796208739248706</v>
      </c>
      <c r="R110" s="142">
        <f t="shared" si="42"/>
        <v>0.99326559870878328</v>
      </c>
      <c r="S110" s="142">
        <f t="shared" si="43"/>
        <v>0.98417675125865534</v>
      </c>
      <c r="T110" s="142">
        <f t="shared" si="44"/>
        <v>1.0886304932013462</v>
      </c>
      <c r="U110">
        <f>Messdaten!O99</f>
        <v>0.38</v>
      </c>
      <c r="V110" s="142">
        <f t="shared" si="45"/>
        <v>0.22352941176470589</v>
      </c>
      <c r="W110">
        <f>Messdaten!V99</f>
        <v>64.400000000000006</v>
      </c>
      <c r="X110" s="155">
        <f t="shared" si="56"/>
        <v>64.339792663476885</v>
      </c>
      <c r="Y110" s="155">
        <v>104</v>
      </c>
      <c r="Z110" s="155">
        <f t="shared" si="46"/>
        <v>6.6871999999999998</v>
      </c>
      <c r="AA110" s="155">
        <f t="shared" si="47"/>
        <v>15.187200000000001</v>
      </c>
      <c r="AB110" s="155">
        <f t="shared" si="57"/>
        <v>12.37300733652312</v>
      </c>
      <c r="AC110">
        <f t="shared" si="48"/>
        <v>4.9052942583783038E-2</v>
      </c>
    </row>
    <row r="111" spans="1:29" x14ac:dyDescent="0.3">
      <c r="A111" s="120">
        <f>Messdaten!A100</f>
        <v>43200</v>
      </c>
      <c r="B111">
        <f>Messdaten!L100</f>
        <v>911</v>
      </c>
      <c r="C111">
        <f>Messdaten!K100</f>
        <v>819</v>
      </c>
      <c r="D111" s="143">
        <f t="shared" si="34"/>
        <v>940.00489999999991</v>
      </c>
      <c r="E111">
        <f>Messdaten!M100</f>
        <v>10.199999999999999</v>
      </c>
      <c r="F111">
        <f>Messdaten!N100</f>
        <v>8.6</v>
      </c>
      <c r="G111" s="143">
        <f t="shared" si="35"/>
        <v>72.788449997907563</v>
      </c>
      <c r="H111">
        <f>Messdaten!R100</f>
        <v>14</v>
      </c>
      <c r="I111" s="142">
        <f t="shared" si="36"/>
        <v>16.013975013729986</v>
      </c>
      <c r="J111">
        <f>Messdaten!S100</f>
        <v>1006</v>
      </c>
      <c r="K111" s="147">
        <f t="shared" si="37"/>
        <v>1.0059704828840076E-2</v>
      </c>
      <c r="L111" s="147">
        <f t="shared" si="38"/>
        <v>9.9595150472265859E-3</v>
      </c>
      <c r="M111">
        <f>Messdaten!Q100</f>
        <v>95</v>
      </c>
      <c r="N111" s="124">
        <f t="shared" si="39"/>
        <v>1.2132037255607999</v>
      </c>
      <c r="O111" s="147">
        <f t="shared" si="55"/>
        <v>1.2083617708413028E-2</v>
      </c>
      <c r="P111" s="124">
        <f t="shared" si="40"/>
        <v>1.2012411517731176</v>
      </c>
      <c r="Q111" s="142">
        <f t="shared" si="41"/>
        <v>1.8058354561027719</v>
      </c>
      <c r="R111" s="142">
        <f t="shared" si="42"/>
        <v>1.863330600801691</v>
      </c>
      <c r="S111" s="142">
        <f t="shared" si="43"/>
        <v>1.979216380566523</v>
      </c>
      <c r="T111" s="142">
        <f t="shared" si="44"/>
        <v>2.0422317188724439</v>
      </c>
      <c r="U111">
        <f>Messdaten!O100</f>
        <v>1.56</v>
      </c>
      <c r="V111" s="142">
        <f t="shared" si="45"/>
        <v>0.91764705882352948</v>
      </c>
      <c r="W111">
        <f>Messdaten!V100</f>
        <v>63.8</v>
      </c>
      <c r="X111" s="155">
        <f t="shared" si="56"/>
        <v>63.678920786815517</v>
      </c>
      <c r="Y111" s="155">
        <v>104</v>
      </c>
      <c r="Z111" s="155">
        <f t="shared" si="46"/>
        <v>6.6871999999999998</v>
      </c>
      <c r="AA111" s="155">
        <f t="shared" si="47"/>
        <v>15.187200000000001</v>
      </c>
      <c r="AB111" s="155">
        <f t="shared" si="57"/>
        <v>13.033879213184488</v>
      </c>
      <c r="AC111">
        <f t="shared" si="48"/>
        <v>5.1672977417627768E-2</v>
      </c>
    </row>
    <row r="112" spans="1:29" x14ac:dyDescent="0.3">
      <c r="A112" s="120">
        <f>Messdaten!A101</f>
        <v>43200</v>
      </c>
      <c r="B112">
        <f>Messdaten!L101</f>
        <v>1356</v>
      </c>
      <c r="C112">
        <f>Messdaten!K101</f>
        <v>1210</v>
      </c>
      <c r="D112" s="143">
        <f t="shared" si="34"/>
        <v>1362.7149999999999</v>
      </c>
      <c r="E112">
        <f>Messdaten!M101</f>
        <v>10.199999999999999</v>
      </c>
      <c r="F112">
        <f>Messdaten!N101</f>
        <v>8.6</v>
      </c>
      <c r="G112" s="143">
        <f t="shared" si="35"/>
        <v>72.788449997907563</v>
      </c>
      <c r="H112">
        <f>Messdaten!R101</f>
        <v>14</v>
      </c>
      <c r="I112" s="142">
        <f t="shared" si="36"/>
        <v>16.013975013729986</v>
      </c>
      <c r="J112">
        <f>Messdaten!S101</f>
        <v>1006</v>
      </c>
      <c r="K112" s="147">
        <f t="shared" si="37"/>
        <v>1.0059704828840076E-2</v>
      </c>
      <c r="L112" s="147">
        <f t="shared" si="38"/>
        <v>9.9595150472265859E-3</v>
      </c>
      <c r="M112">
        <f>Messdaten!Q101</f>
        <v>96</v>
      </c>
      <c r="N112" s="124">
        <f t="shared" si="39"/>
        <v>1.2132037255607999</v>
      </c>
      <c r="O112" s="147">
        <f t="shared" si="55"/>
        <v>1.2083617708413028E-2</v>
      </c>
      <c r="P112" s="124">
        <f t="shared" si="40"/>
        <v>1.2012411517731176</v>
      </c>
      <c r="Q112" s="142">
        <f t="shared" si="41"/>
        <v>2.6879394933867822</v>
      </c>
      <c r="R112" s="142">
        <f t="shared" si="42"/>
        <v>2.7012503441965849</v>
      </c>
      <c r="S112" s="142">
        <f t="shared" si="43"/>
        <v>2.9460125269464381</v>
      </c>
      <c r="T112" s="142">
        <f t="shared" si="44"/>
        <v>2.960601372166531</v>
      </c>
      <c r="U112">
        <f>Messdaten!O101</f>
        <v>3.82</v>
      </c>
      <c r="V112" s="142">
        <f t="shared" si="45"/>
        <v>2.2470588235294118</v>
      </c>
      <c r="W112">
        <f>Messdaten!V101</f>
        <v>62.2</v>
      </c>
      <c r="X112" s="155">
        <f t="shared" si="56"/>
        <v>62.019776714513561</v>
      </c>
      <c r="Y112" s="155">
        <v>104</v>
      </c>
      <c r="Z112" s="155">
        <f t="shared" si="46"/>
        <v>6.6871999999999998</v>
      </c>
      <c r="AA112" s="155">
        <f t="shared" si="47"/>
        <v>15.187200000000001</v>
      </c>
      <c r="AB112" s="155">
        <f t="shared" si="57"/>
        <v>14.693023285486444</v>
      </c>
      <c r="AC112">
        <f t="shared" si="48"/>
        <v>5.8250674876564351E-2</v>
      </c>
    </row>
    <row r="113" spans="1:29" x14ac:dyDescent="0.3">
      <c r="A113" s="120">
        <f>Messdaten!A102</f>
        <v>43200</v>
      </c>
      <c r="B113">
        <f>Messdaten!L102</f>
        <v>1575</v>
      </c>
      <c r="C113">
        <f>Messdaten!K102</f>
        <v>1417</v>
      </c>
      <c r="D113" s="143">
        <f t="shared" si="34"/>
        <v>1586.5027</v>
      </c>
      <c r="E113">
        <f>Messdaten!M102</f>
        <v>10.199999999999999</v>
      </c>
      <c r="F113">
        <f>Messdaten!N102</f>
        <v>8.6</v>
      </c>
      <c r="G113" s="143">
        <f t="shared" si="35"/>
        <v>72.788449997907563</v>
      </c>
      <c r="H113">
        <f>Messdaten!R102</f>
        <v>14</v>
      </c>
      <c r="I113" s="142">
        <f t="shared" si="36"/>
        <v>16.013975013729986</v>
      </c>
      <c r="J113">
        <f>Messdaten!S102</f>
        <v>1006</v>
      </c>
      <c r="K113" s="147">
        <f t="shared" si="37"/>
        <v>1.0059704828840076E-2</v>
      </c>
      <c r="L113" s="147">
        <f t="shared" si="38"/>
        <v>9.9595150472265859E-3</v>
      </c>
      <c r="M113">
        <f>Messdaten!Q102</f>
        <v>96</v>
      </c>
      <c r="N113" s="124">
        <f t="shared" si="39"/>
        <v>1.2132037255607999</v>
      </c>
      <c r="O113" s="147">
        <f t="shared" si="55"/>
        <v>1.2083617708413028E-2</v>
      </c>
      <c r="P113" s="124">
        <f t="shared" si="40"/>
        <v>1.2012411517731176</v>
      </c>
      <c r="Q113" s="142">
        <f t="shared" si="41"/>
        <v>3.1220536151063292</v>
      </c>
      <c r="R113" s="142">
        <f t="shared" si="42"/>
        <v>3.144854914229176</v>
      </c>
      <c r="S113" s="142">
        <f t="shared" si="43"/>
        <v>3.4218065855019475</v>
      </c>
      <c r="T113" s="142">
        <f t="shared" si="44"/>
        <v>3.446797070969283</v>
      </c>
      <c r="U113">
        <f>Messdaten!O102</f>
        <v>6.6</v>
      </c>
      <c r="V113" s="142">
        <f t="shared" si="45"/>
        <v>3.8823529411764706</v>
      </c>
      <c r="W113">
        <f>Messdaten!V102</f>
        <v>60</v>
      </c>
      <c r="X113" s="155">
        <f t="shared" si="56"/>
        <v>59.790669856459331</v>
      </c>
      <c r="Y113" s="155">
        <v>104</v>
      </c>
      <c r="Z113" s="155">
        <f t="shared" si="46"/>
        <v>6.6871999999999998</v>
      </c>
      <c r="AA113" s="155">
        <f t="shared" si="47"/>
        <v>15.187200000000001</v>
      </c>
      <c r="AB113" s="155">
        <f t="shared" si="57"/>
        <v>16.922130143540674</v>
      </c>
      <c r="AC113">
        <f t="shared" si="48"/>
        <v>6.7087996939607542E-2</v>
      </c>
    </row>
    <row r="114" spans="1:29" x14ac:dyDescent="0.3">
      <c r="A114" s="120">
        <f>Messdaten!A103</f>
        <v>43200</v>
      </c>
      <c r="B114">
        <f>Messdaten!L103</f>
        <v>1639</v>
      </c>
      <c r="C114">
        <f>Messdaten!K103</f>
        <v>1470</v>
      </c>
      <c r="D114" s="143">
        <f t="shared" si="34"/>
        <v>1643.8009999999999</v>
      </c>
      <c r="E114">
        <f>Messdaten!M103</f>
        <v>10.199999999999999</v>
      </c>
      <c r="F114">
        <f>Messdaten!N103</f>
        <v>8.6</v>
      </c>
      <c r="G114" s="143">
        <f t="shared" si="35"/>
        <v>72.788449997907563</v>
      </c>
      <c r="H114">
        <f>Messdaten!R103</f>
        <v>14</v>
      </c>
      <c r="I114" s="142">
        <f t="shared" si="36"/>
        <v>16.013975013729986</v>
      </c>
      <c r="J114">
        <f>Messdaten!S103</f>
        <v>1006</v>
      </c>
      <c r="K114" s="147">
        <f t="shared" si="37"/>
        <v>1.0059704828840076E-2</v>
      </c>
      <c r="L114" s="147">
        <f t="shared" si="38"/>
        <v>9.9595150472265859E-3</v>
      </c>
      <c r="M114">
        <f>Messdaten!Q103</f>
        <v>96</v>
      </c>
      <c r="N114" s="124">
        <f t="shared" si="39"/>
        <v>1.2132037255607999</v>
      </c>
      <c r="O114" s="147">
        <f t="shared" si="55"/>
        <v>1.2083617708413028E-2</v>
      </c>
      <c r="P114" s="124">
        <f t="shared" si="40"/>
        <v>1.2012411517731176</v>
      </c>
      <c r="Q114" s="142">
        <f t="shared" si="41"/>
        <v>3.2489180159741418</v>
      </c>
      <c r="R114" s="142">
        <f t="shared" si="42"/>
        <v>3.2584348282954916</v>
      </c>
      <c r="S114" s="142">
        <f t="shared" si="43"/>
        <v>3.5608514245318679</v>
      </c>
      <c r="T114" s="142">
        <f t="shared" si="44"/>
        <v>3.5712819600347219</v>
      </c>
      <c r="U114">
        <f>Messdaten!O103</f>
        <v>9.68</v>
      </c>
      <c r="V114" s="142">
        <f t="shared" si="45"/>
        <v>5.6941176470588237</v>
      </c>
      <c r="W114">
        <f>Messdaten!V103</f>
        <v>57.3</v>
      </c>
      <c r="X114" s="155">
        <f t="shared" si="56"/>
        <v>57.082163742690057</v>
      </c>
      <c r="Y114" s="155">
        <v>104</v>
      </c>
      <c r="Z114" s="155">
        <f t="shared" si="46"/>
        <v>6.6871999999999998</v>
      </c>
      <c r="AA114" s="155">
        <f t="shared" si="47"/>
        <v>15.187200000000001</v>
      </c>
      <c r="AB114" s="155">
        <f t="shared" si="57"/>
        <v>19.630636257309948</v>
      </c>
      <c r="AC114">
        <f t="shared" si="48"/>
        <v>7.7825903357424633E-2</v>
      </c>
    </row>
    <row r="115" spans="1:29" x14ac:dyDescent="0.3">
      <c r="A115" s="120">
        <f>Messdaten!A104</f>
        <v>43200</v>
      </c>
      <c r="B115">
        <f>Messdaten!L104</f>
        <v>1670</v>
      </c>
      <c r="C115">
        <f>Messdaten!K104</f>
        <v>1493</v>
      </c>
      <c r="D115" s="143">
        <f t="shared" si="34"/>
        <v>1668.6663000000001</v>
      </c>
      <c r="E115">
        <f>Messdaten!M104</f>
        <v>10.199999999999999</v>
      </c>
      <c r="F115">
        <f>Messdaten!N104</f>
        <v>8.6</v>
      </c>
      <c r="G115" s="143">
        <f t="shared" si="35"/>
        <v>72.788449997907563</v>
      </c>
      <c r="H115">
        <f>Messdaten!R104</f>
        <v>14</v>
      </c>
      <c r="I115" s="142">
        <f t="shared" si="36"/>
        <v>16.013975013729986</v>
      </c>
      <c r="J115">
        <f>Messdaten!S104</f>
        <v>1006</v>
      </c>
      <c r="K115" s="147">
        <f t="shared" si="37"/>
        <v>1.0059704828840076E-2</v>
      </c>
      <c r="L115" s="147">
        <f t="shared" si="38"/>
        <v>9.9595150472265859E-3</v>
      </c>
      <c r="M115">
        <f>Messdaten!Q104</f>
        <v>96</v>
      </c>
      <c r="N115" s="124">
        <f t="shared" si="39"/>
        <v>1.2132037255607999</v>
      </c>
      <c r="O115" s="147">
        <f t="shared" si="55"/>
        <v>1.2083617708413028E-2</v>
      </c>
      <c r="P115" s="124">
        <f t="shared" si="40"/>
        <v>1.2012411517731176</v>
      </c>
      <c r="Q115" s="142">
        <f t="shared" si="41"/>
        <v>3.3103679601444886</v>
      </c>
      <c r="R115" s="142">
        <f t="shared" si="42"/>
        <v>3.3077242249657797</v>
      </c>
      <c r="S115" s="142">
        <f t="shared" si="43"/>
        <v>3.6282012684369853</v>
      </c>
      <c r="T115" s="142">
        <f t="shared" si="44"/>
        <v>3.6253037043461389</v>
      </c>
      <c r="U115">
        <f>Messdaten!O104</f>
        <v>12.62</v>
      </c>
      <c r="V115" s="142">
        <f t="shared" si="45"/>
        <v>7.4235294117647053</v>
      </c>
      <c r="W115">
        <f>Messdaten!V104</f>
        <v>54.9</v>
      </c>
      <c r="X115" s="155">
        <f t="shared" si="56"/>
        <v>54.678043593833067</v>
      </c>
      <c r="Y115" s="155">
        <v>104</v>
      </c>
      <c r="Z115" s="155">
        <f t="shared" si="46"/>
        <v>6.6871999999999998</v>
      </c>
      <c r="AA115" s="155">
        <f t="shared" si="47"/>
        <v>15.187200000000001</v>
      </c>
      <c r="AB115" s="155">
        <f t="shared" si="57"/>
        <v>22.034756406166938</v>
      </c>
      <c r="AC115">
        <f t="shared" si="48"/>
        <v>8.7357067804267732E-2</v>
      </c>
    </row>
    <row r="116" spans="1:29" x14ac:dyDescent="0.3">
      <c r="A116" s="120">
        <f>Messdaten!A105</f>
        <v>43200</v>
      </c>
      <c r="B116">
        <f>Messdaten!L105</f>
        <v>1670</v>
      </c>
      <c r="C116">
        <f>Messdaten!K105</f>
        <v>1503</v>
      </c>
      <c r="D116" s="143">
        <f t="shared" si="34"/>
        <v>1679.4773</v>
      </c>
      <c r="E116">
        <f>Messdaten!M105</f>
        <v>10.199999999999999</v>
      </c>
      <c r="F116">
        <f>Messdaten!N105</f>
        <v>8.6</v>
      </c>
      <c r="G116" s="143">
        <f t="shared" si="35"/>
        <v>72.788449997907563</v>
      </c>
      <c r="H116">
        <f>Messdaten!R105</f>
        <v>14</v>
      </c>
      <c r="I116" s="142">
        <f t="shared" si="36"/>
        <v>16.013975013729986</v>
      </c>
      <c r="J116">
        <f>Messdaten!S105</f>
        <v>1006</v>
      </c>
      <c r="K116" s="147">
        <f t="shared" si="37"/>
        <v>1.0059704828840076E-2</v>
      </c>
      <c r="L116" s="147">
        <f t="shared" si="38"/>
        <v>9.9595150472265859E-3</v>
      </c>
      <c r="M116">
        <f>Messdaten!Q105</f>
        <v>96</v>
      </c>
      <c r="N116" s="124">
        <f t="shared" si="39"/>
        <v>1.2132037255607999</v>
      </c>
      <c r="O116" s="147">
        <f t="shared" si="55"/>
        <v>1.2083617708413028E-2</v>
      </c>
      <c r="P116" s="124">
        <f t="shared" si="40"/>
        <v>1.2012411517731176</v>
      </c>
      <c r="Q116" s="142">
        <f t="shared" si="41"/>
        <v>3.3103679601444886</v>
      </c>
      <c r="R116" s="142">
        <f t="shared" si="42"/>
        <v>3.3291543974311222</v>
      </c>
      <c r="S116" s="142">
        <f t="shared" si="43"/>
        <v>3.6282012684369853</v>
      </c>
      <c r="T116" s="142">
        <f t="shared" si="44"/>
        <v>3.6487914192641462</v>
      </c>
      <c r="U116">
        <f>Messdaten!O105</f>
        <v>16.329999999999998</v>
      </c>
      <c r="V116" s="142">
        <f t="shared" si="45"/>
        <v>9.6058823529411761</v>
      </c>
      <c r="W116">
        <f>Messdaten!V105</f>
        <v>51.3</v>
      </c>
      <c r="X116" s="155">
        <f t="shared" si="56"/>
        <v>51.078043593833065</v>
      </c>
      <c r="Y116" s="155">
        <v>104</v>
      </c>
      <c r="Z116" s="155">
        <f t="shared" si="46"/>
        <v>6.6871999999999998</v>
      </c>
      <c r="AA116" s="155">
        <f t="shared" si="47"/>
        <v>15.187200000000001</v>
      </c>
      <c r="AB116" s="155">
        <f t="shared" si="57"/>
        <v>25.63475640616694</v>
      </c>
      <c r="AC116">
        <f t="shared" si="48"/>
        <v>0.10162931290189667</v>
      </c>
    </row>
    <row r="117" spans="1:29" x14ac:dyDescent="0.3">
      <c r="A117" s="120">
        <f>Messdaten!A106</f>
        <v>43200</v>
      </c>
      <c r="B117">
        <f>Messdaten!L106</f>
        <v>1670</v>
      </c>
      <c r="C117">
        <f>Messdaten!K106</f>
        <v>1502</v>
      </c>
      <c r="D117" s="143">
        <f t="shared" si="34"/>
        <v>1678.3961999999999</v>
      </c>
      <c r="E117">
        <f>Messdaten!M106</f>
        <v>10.199999999999999</v>
      </c>
      <c r="F117">
        <f>Messdaten!N106</f>
        <v>8.6</v>
      </c>
      <c r="G117" s="143">
        <f t="shared" si="35"/>
        <v>72.788449997907563</v>
      </c>
      <c r="H117">
        <f>Messdaten!R106</f>
        <v>14</v>
      </c>
      <c r="I117" s="142">
        <f t="shared" si="36"/>
        <v>16.013975013729986</v>
      </c>
      <c r="J117">
        <f>Messdaten!S106</f>
        <v>1006</v>
      </c>
      <c r="K117" s="147">
        <f t="shared" si="37"/>
        <v>1.0059704828840076E-2</v>
      </c>
      <c r="L117" s="147">
        <f t="shared" si="38"/>
        <v>9.9595150472265859E-3</v>
      </c>
      <c r="M117">
        <f>Messdaten!Q106</f>
        <v>96</v>
      </c>
      <c r="N117" s="124">
        <f t="shared" si="39"/>
        <v>1.2132037255607999</v>
      </c>
      <c r="O117" s="147">
        <f t="shared" si="55"/>
        <v>1.2083617708413028E-2</v>
      </c>
      <c r="P117" s="124">
        <f t="shared" si="40"/>
        <v>1.2012411517731176</v>
      </c>
      <c r="Q117" s="142">
        <f t="shared" si="41"/>
        <v>3.3103679601444886</v>
      </c>
      <c r="R117" s="142">
        <f t="shared" si="42"/>
        <v>3.3270113801845875</v>
      </c>
      <c r="S117" s="142">
        <f t="shared" si="43"/>
        <v>3.6282012684369853</v>
      </c>
      <c r="T117" s="142">
        <f t="shared" si="44"/>
        <v>3.6464426477723451</v>
      </c>
      <c r="U117">
        <f>Messdaten!O106</f>
        <v>19.079999999999998</v>
      </c>
      <c r="V117" s="142">
        <f t="shared" si="45"/>
        <v>11.223529411764705</v>
      </c>
      <c r="W117">
        <f>Messdaten!V106</f>
        <v>46.7</v>
      </c>
      <c r="X117" s="155">
        <f t="shared" si="56"/>
        <v>46.478043593833071</v>
      </c>
      <c r="Y117" s="155">
        <v>104</v>
      </c>
      <c r="Z117" s="155">
        <f t="shared" si="46"/>
        <v>6.6871999999999998</v>
      </c>
      <c r="AA117" s="155">
        <f t="shared" si="47"/>
        <v>15.187200000000001</v>
      </c>
      <c r="AB117" s="155">
        <f t="shared" si="57"/>
        <v>30.234756406166934</v>
      </c>
      <c r="AC117">
        <f t="shared" si="48"/>
        <v>0.11986607052664473</v>
      </c>
    </row>
    <row r="118" spans="1:29" x14ac:dyDescent="0.3">
      <c r="A118" s="120"/>
      <c r="B118">
        <f>SUM(B108:B117)</f>
        <v>11286</v>
      </c>
      <c r="D118" s="143"/>
      <c r="G118" s="143"/>
      <c r="O118" s="147"/>
      <c r="W118" s="153">
        <f>Messdaten!Y97</f>
        <v>90.4</v>
      </c>
      <c r="AA118" s="155"/>
    </row>
    <row r="119" spans="1:29" x14ac:dyDescent="0.3">
      <c r="A119" s="120"/>
      <c r="D119" s="143"/>
      <c r="G119" s="143"/>
      <c r="O119" s="147"/>
      <c r="W119" s="154">
        <f>Messdaten!X108</f>
        <v>91.9</v>
      </c>
      <c r="AA119" s="155"/>
    </row>
    <row r="120" spans="1:29" x14ac:dyDescent="0.3">
      <c r="A120" s="120">
        <f>Messdaten!A108</f>
        <v>43200</v>
      </c>
      <c r="B120">
        <f>Messdaten!L108</f>
        <v>118</v>
      </c>
      <c r="C120">
        <f>Messdaten!K108</f>
        <v>0</v>
      </c>
      <c r="D120" s="143">
        <f t="shared" si="34"/>
        <v>54.584000000000003</v>
      </c>
      <c r="E120">
        <f>Messdaten!M108</f>
        <v>11.2</v>
      </c>
      <c r="F120">
        <f>Messdaten!N108</f>
        <v>8.5</v>
      </c>
      <c r="G120" s="143">
        <f t="shared" si="35"/>
        <v>79.924572546722018</v>
      </c>
      <c r="H120">
        <f>Messdaten!R108</f>
        <v>14</v>
      </c>
      <c r="I120" s="142">
        <f t="shared" si="36"/>
        <v>16.013975013729986</v>
      </c>
      <c r="J120">
        <f>Messdaten!S108</f>
        <v>1006</v>
      </c>
      <c r="K120" s="147">
        <f t="shared" si="37"/>
        <v>1.0059704828840076E-2</v>
      </c>
      <c r="L120" s="147">
        <f t="shared" si="38"/>
        <v>9.9595150472265859E-3</v>
      </c>
      <c r="M120">
        <f>Messdaten!Q108</f>
        <v>95</v>
      </c>
      <c r="N120" s="124">
        <f t="shared" si="39"/>
        <v>1.2132037255607999</v>
      </c>
      <c r="O120" s="147">
        <f t="shared" ref="O120:O129" si="58">I120*100/($K$2*(273.15+H120))</f>
        <v>1.2083617708413028E-2</v>
      </c>
      <c r="P120" s="124">
        <f t="shared" si="40"/>
        <v>1.2012411517731176</v>
      </c>
      <c r="Q120" s="142">
        <f t="shared" si="41"/>
        <v>0.23390623910002975</v>
      </c>
      <c r="S120" s="142">
        <f t="shared" si="43"/>
        <v>0.25636392196141577</v>
      </c>
      <c r="U120">
        <f>Messdaten!O108</f>
        <v>0.09</v>
      </c>
      <c r="V120" s="142">
        <f t="shared" si="45"/>
        <v>5.2941176470588235E-2</v>
      </c>
      <c r="W120">
        <f>Messdaten!V108</f>
        <v>61.6</v>
      </c>
      <c r="X120" s="155">
        <f>W120-($W$119-$W$130)/$B$130*B120</f>
        <v>61.583230696352445</v>
      </c>
      <c r="Y120" s="155">
        <v>116</v>
      </c>
      <c r="Z120" s="155">
        <f t="shared" si="46"/>
        <v>7.4588000000000001</v>
      </c>
      <c r="AA120" s="155">
        <f t="shared" si="47"/>
        <v>15.9588</v>
      </c>
      <c r="AB120" s="155">
        <f>$W$119-X120-AA120</f>
        <v>14.357969303647561</v>
      </c>
      <c r="AC120">
        <f t="shared" si="48"/>
        <v>5.6922349168302952E-2</v>
      </c>
    </row>
    <row r="121" spans="1:29" x14ac:dyDescent="0.3">
      <c r="A121" s="120">
        <f>Messdaten!A109</f>
        <v>43200</v>
      </c>
      <c r="B121">
        <f>Messdaten!L109</f>
        <v>227</v>
      </c>
      <c r="C121">
        <f>Messdaten!K109</f>
        <v>0</v>
      </c>
      <c r="D121" s="143">
        <f t="shared" si="34"/>
        <v>54.584000000000003</v>
      </c>
      <c r="E121">
        <f>Messdaten!M109</f>
        <v>11.2</v>
      </c>
      <c r="F121">
        <f>Messdaten!N109</f>
        <v>8.5</v>
      </c>
      <c r="G121" s="143">
        <f t="shared" si="35"/>
        <v>79.924572546722018</v>
      </c>
      <c r="H121">
        <f>Messdaten!R109</f>
        <v>14</v>
      </c>
      <c r="I121" s="142">
        <f t="shared" si="36"/>
        <v>16.013975013729986</v>
      </c>
      <c r="J121">
        <f>Messdaten!S109</f>
        <v>1006</v>
      </c>
      <c r="K121" s="147">
        <f t="shared" si="37"/>
        <v>1.0059704828840076E-2</v>
      </c>
      <c r="L121" s="147">
        <f t="shared" si="38"/>
        <v>9.9595150472265859E-3</v>
      </c>
      <c r="M121">
        <f>Messdaten!Q109</f>
        <v>94</v>
      </c>
      <c r="N121" s="124">
        <f t="shared" si="39"/>
        <v>1.2132037255607999</v>
      </c>
      <c r="O121" s="147">
        <f t="shared" si="58"/>
        <v>1.2083617708413028E-2</v>
      </c>
      <c r="P121" s="124">
        <f t="shared" si="40"/>
        <v>1.2012411517731176</v>
      </c>
      <c r="Q121" s="142">
        <f t="shared" si="41"/>
        <v>0.44997217182802329</v>
      </c>
      <c r="S121" s="142">
        <f t="shared" si="43"/>
        <v>0.49317466343424893</v>
      </c>
      <c r="U121">
        <f>Messdaten!O109</f>
        <v>0.14000000000000001</v>
      </c>
      <c r="V121" s="142">
        <f t="shared" si="45"/>
        <v>8.2352941176470601E-2</v>
      </c>
      <c r="W121">
        <f>Messdaten!V109</f>
        <v>61.7</v>
      </c>
      <c r="X121" s="155">
        <f t="shared" ref="X121:X129" si="59">W121-($W$119-$W$130)/$B$130*B121</f>
        <v>61.667740407389864</v>
      </c>
      <c r="Y121" s="155">
        <v>116</v>
      </c>
      <c r="Z121" s="155">
        <f t="shared" si="46"/>
        <v>7.4588000000000001</v>
      </c>
      <c r="AA121" s="155">
        <f t="shared" si="47"/>
        <v>15.9588</v>
      </c>
      <c r="AB121" s="155">
        <f t="shared" ref="AB121:AB129" si="60">$W$119-X121-AA121</f>
        <v>14.273459592610141</v>
      </c>
      <c r="AC121">
        <f t="shared" si="48"/>
        <v>5.6587309360231881E-2</v>
      </c>
    </row>
    <row r="122" spans="1:29" x14ac:dyDescent="0.3">
      <c r="A122" s="120">
        <f>Messdaten!A110</f>
        <v>43200</v>
      </c>
      <c r="B122">
        <f>Messdaten!L110</f>
        <v>450</v>
      </c>
      <c r="C122">
        <f>Messdaten!K110</f>
        <v>406</v>
      </c>
      <c r="D122" s="143">
        <f t="shared" si="34"/>
        <v>493.51060000000001</v>
      </c>
      <c r="E122">
        <f>Messdaten!M110</f>
        <v>11.2</v>
      </c>
      <c r="F122">
        <f>Messdaten!N110</f>
        <v>8.5</v>
      </c>
      <c r="G122" s="143">
        <f t="shared" si="35"/>
        <v>79.924572546722018</v>
      </c>
      <c r="H122">
        <f>Messdaten!R110</f>
        <v>14</v>
      </c>
      <c r="I122" s="142">
        <f t="shared" si="36"/>
        <v>16.013975013729986</v>
      </c>
      <c r="J122">
        <f>Messdaten!S110</f>
        <v>1006</v>
      </c>
      <c r="K122" s="147">
        <f t="shared" si="37"/>
        <v>1.0059704828840076E-2</v>
      </c>
      <c r="L122" s="147">
        <f t="shared" si="38"/>
        <v>9.9595150472265859E-3</v>
      </c>
      <c r="M122">
        <f>Messdaten!Q110</f>
        <v>95</v>
      </c>
      <c r="N122" s="124">
        <f t="shared" si="39"/>
        <v>1.2132037255607999</v>
      </c>
      <c r="O122" s="147">
        <f t="shared" si="58"/>
        <v>1.2083617708413028E-2</v>
      </c>
      <c r="P122" s="124">
        <f t="shared" si="40"/>
        <v>1.2012411517731176</v>
      </c>
      <c r="Q122" s="142">
        <f t="shared" si="41"/>
        <v>0.89201531860180838</v>
      </c>
      <c r="R122" s="142">
        <f t="shared" si="42"/>
        <v>0.97826447798304361</v>
      </c>
      <c r="S122" s="142">
        <f t="shared" si="43"/>
        <v>0.97765902442912789</v>
      </c>
      <c r="T122" s="142">
        <f t="shared" si="44"/>
        <v>1.0721890927587412</v>
      </c>
      <c r="U122">
        <f>Messdaten!O110</f>
        <v>0.42</v>
      </c>
      <c r="V122" s="142">
        <f t="shared" si="45"/>
        <v>0.24705882352941178</v>
      </c>
      <c r="W122">
        <f>Messdaten!V110</f>
        <v>61.6</v>
      </c>
      <c r="X122" s="155">
        <f t="shared" si="59"/>
        <v>61.536049265750833</v>
      </c>
      <c r="Y122" s="155">
        <v>116</v>
      </c>
      <c r="Z122" s="155">
        <f t="shared" si="46"/>
        <v>7.4588000000000001</v>
      </c>
      <c r="AA122" s="155">
        <f t="shared" si="47"/>
        <v>15.9588</v>
      </c>
      <c r="AB122" s="155">
        <f t="shared" si="60"/>
        <v>14.405150734249172</v>
      </c>
      <c r="AC122">
        <f t="shared" si="48"/>
        <v>5.710940054097044E-2</v>
      </c>
    </row>
    <row r="123" spans="1:29" x14ac:dyDescent="0.3">
      <c r="A123" s="120">
        <f>Messdaten!A111</f>
        <v>43200</v>
      </c>
      <c r="B123">
        <f>Messdaten!L111</f>
        <v>906</v>
      </c>
      <c r="C123">
        <f>Messdaten!K111</f>
        <v>802</v>
      </c>
      <c r="D123" s="143">
        <f t="shared" si="34"/>
        <v>921.62619999999993</v>
      </c>
      <c r="E123">
        <f>Messdaten!M111</f>
        <v>11.2</v>
      </c>
      <c r="F123">
        <f>Messdaten!N111</f>
        <v>8.5</v>
      </c>
      <c r="G123" s="143">
        <f t="shared" si="35"/>
        <v>79.924572546722018</v>
      </c>
      <c r="H123">
        <f>Messdaten!R111</f>
        <v>14</v>
      </c>
      <c r="I123" s="142">
        <f t="shared" si="36"/>
        <v>16.013975013729986</v>
      </c>
      <c r="J123">
        <f>Messdaten!S111</f>
        <v>1006</v>
      </c>
      <c r="K123" s="147">
        <f t="shared" si="37"/>
        <v>1.0059704828840076E-2</v>
      </c>
      <c r="L123" s="147">
        <f t="shared" si="38"/>
        <v>9.9595150472265859E-3</v>
      </c>
      <c r="M123">
        <f>Messdaten!Q111</f>
        <v>95</v>
      </c>
      <c r="N123" s="124">
        <f t="shared" si="39"/>
        <v>1.2132037255607999</v>
      </c>
      <c r="O123" s="147">
        <f t="shared" si="58"/>
        <v>1.2083617708413028E-2</v>
      </c>
      <c r="P123" s="124">
        <f t="shared" si="40"/>
        <v>1.2012411517731176</v>
      </c>
      <c r="Q123" s="142">
        <f t="shared" si="41"/>
        <v>1.7959241747849741</v>
      </c>
      <c r="R123" s="142">
        <f t="shared" si="42"/>
        <v>1.8268993076106086</v>
      </c>
      <c r="S123" s="142">
        <f t="shared" si="43"/>
        <v>1.9683535025173107</v>
      </c>
      <c r="T123" s="142">
        <f t="shared" si="44"/>
        <v>2.0023026035118314</v>
      </c>
      <c r="U123">
        <f>Messdaten!O111</f>
        <v>1.68</v>
      </c>
      <c r="V123" s="142">
        <f t="shared" si="45"/>
        <v>0.9882352941176471</v>
      </c>
      <c r="W123">
        <f>Messdaten!V111</f>
        <v>61.1</v>
      </c>
      <c r="X123" s="155">
        <f t="shared" si="59"/>
        <v>60.971245855045005</v>
      </c>
      <c r="Y123" s="155">
        <v>116</v>
      </c>
      <c r="Z123" s="155">
        <f t="shared" si="46"/>
        <v>7.4588000000000001</v>
      </c>
      <c r="AA123" s="155">
        <f t="shared" si="47"/>
        <v>15.9588</v>
      </c>
      <c r="AB123" s="155">
        <f t="shared" si="60"/>
        <v>14.969954144955</v>
      </c>
      <c r="AC123">
        <f t="shared" si="48"/>
        <v>5.9348570738073314E-2</v>
      </c>
    </row>
    <row r="124" spans="1:29" x14ac:dyDescent="0.3">
      <c r="A124" s="120">
        <f>Messdaten!A112</f>
        <v>43200</v>
      </c>
      <c r="B124">
        <f>Messdaten!L112</f>
        <v>1134</v>
      </c>
      <c r="C124">
        <f>Messdaten!K112</f>
        <v>1010</v>
      </c>
      <c r="D124" s="143">
        <f t="shared" si="34"/>
        <v>1146.4950000000001</v>
      </c>
      <c r="E124">
        <f>Messdaten!M112</f>
        <v>11.2</v>
      </c>
      <c r="F124">
        <f>Messdaten!N112</f>
        <v>8.5</v>
      </c>
      <c r="G124" s="143">
        <f t="shared" si="35"/>
        <v>79.924572546722018</v>
      </c>
      <c r="H124">
        <f>Messdaten!R112</f>
        <v>14</v>
      </c>
      <c r="I124" s="142">
        <f t="shared" si="36"/>
        <v>16.013975013729986</v>
      </c>
      <c r="J124">
        <f>Messdaten!S112</f>
        <v>1006</v>
      </c>
      <c r="K124" s="147">
        <f t="shared" si="37"/>
        <v>1.0059704828840076E-2</v>
      </c>
      <c r="L124" s="147">
        <f t="shared" si="38"/>
        <v>9.9595150472265859E-3</v>
      </c>
      <c r="M124">
        <f>Messdaten!Q112</f>
        <v>96</v>
      </c>
      <c r="N124" s="124">
        <f t="shared" si="39"/>
        <v>1.2132037255607999</v>
      </c>
      <c r="O124" s="147">
        <f t="shared" si="58"/>
        <v>1.2083617708413028E-2</v>
      </c>
      <c r="P124" s="124">
        <f t="shared" si="40"/>
        <v>1.2012411517731176</v>
      </c>
      <c r="Q124" s="142">
        <f t="shared" si="41"/>
        <v>2.2478786028765572</v>
      </c>
      <c r="R124" s="142">
        <f t="shared" si="42"/>
        <v>2.2726468948897343</v>
      </c>
      <c r="S124" s="142">
        <f t="shared" si="43"/>
        <v>2.4637007415614023</v>
      </c>
      <c r="T124" s="142">
        <f t="shared" si="44"/>
        <v>2.4908470738063846</v>
      </c>
      <c r="U124">
        <f>Messdaten!O112</f>
        <v>2.75</v>
      </c>
      <c r="V124" s="142">
        <f t="shared" si="45"/>
        <v>1.6176470588235294</v>
      </c>
      <c r="W124">
        <f>Messdaten!V112</f>
        <v>60.3</v>
      </c>
      <c r="X124" s="155">
        <f t="shared" si="59"/>
        <v>60.138844149692083</v>
      </c>
      <c r="Y124" s="155">
        <v>116</v>
      </c>
      <c r="Z124" s="155">
        <f t="shared" si="46"/>
        <v>7.4588000000000001</v>
      </c>
      <c r="AA124" s="155">
        <f t="shared" si="47"/>
        <v>15.9588</v>
      </c>
      <c r="AB124" s="155">
        <f t="shared" si="60"/>
        <v>15.802355850307922</v>
      </c>
      <c r="AC124">
        <f t="shared" si="48"/>
        <v>6.2648637726540321E-2</v>
      </c>
    </row>
    <row r="125" spans="1:29" x14ac:dyDescent="0.3">
      <c r="A125" s="120">
        <f>Messdaten!A113</f>
        <v>43200</v>
      </c>
      <c r="B125">
        <f>Messdaten!L113</f>
        <v>1359</v>
      </c>
      <c r="C125">
        <f>Messdaten!K113</f>
        <v>1207</v>
      </c>
      <c r="D125" s="143">
        <f t="shared" si="34"/>
        <v>1359.4717000000001</v>
      </c>
      <c r="E125">
        <f>Messdaten!M113</f>
        <v>11.2</v>
      </c>
      <c r="F125">
        <f>Messdaten!N113</f>
        <v>8.5</v>
      </c>
      <c r="G125" s="143">
        <f t="shared" si="35"/>
        <v>79.924572546722018</v>
      </c>
      <c r="H125">
        <f>Messdaten!R113</f>
        <v>14</v>
      </c>
      <c r="I125" s="142">
        <f t="shared" si="36"/>
        <v>16.013975013729986</v>
      </c>
      <c r="J125">
        <f>Messdaten!S113</f>
        <v>1006</v>
      </c>
      <c r="K125" s="147">
        <f t="shared" si="37"/>
        <v>1.0059704828840076E-2</v>
      </c>
      <c r="L125" s="147">
        <f t="shared" si="38"/>
        <v>9.9595150472265859E-3</v>
      </c>
      <c r="M125">
        <f>Messdaten!Q113</f>
        <v>96</v>
      </c>
      <c r="N125" s="124">
        <f t="shared" si="39"/>
        <v>1.2132037255607999</v>
      </c>
      <c r="O125" s="147">
        <f t="shared" si="58"/>
        <v>1.2083617708413028E-2</v>
      </c>
      <c r="P125" s="124">
        <f t="shared" si="40"/>
        <v>1.2012411517731176</v>
      </c>
      <c r="Q125" s="142">
        <f t="shared" si="41"/>
        <v>2.6938862621774611</v>
      </c>
      <c r="R125" s="142">
        <f t="shared" si="42"/>
        <v>2.6948212924569823</v>
      </c>
      <c r="S125" s="142">
        <f t="shared" si="43"/>
        <v>2.9525302537759659</v>
      </c>
      <c r="T125" s="142">
        <f t="shared" si="44"/>
        <v>2.9535550576911289</v>
      </c>
      <c r="U125">
        <f>Messdaten!O113</f>
        <v>4.37</v>
      </c>
      <c r="V125" s="142">
        <f t="shared" si="45"/>
        <v>2.5705882352941178</v>
      </c>
      <c r="W125">
        <f>Messdaten!V113</f>
        <v>58.8</v>
      </c>
      <c r="X125" s="155">
        <f t="shared" si="59"/>
        <v>58.606868782567503</v>
      </c>
      <c r="Y125" s="155">
        <v>116</v>
      </c>
      <c r="Z125" s="155">
        <f t="shared" si="46"/>
        <v>7.4588000000000001</v>
      </c>
      <c r="AA125" s="155">
        <f t="shared" si="47"/>
        <v>15.9588</v>
      </c>
      <c r="AB125" s="155">
        <f t="shared" si="60"/>
        <v>17.334331217432503</v>
      </c>
      <c r="AC125">
        <f t="shared" si="48"/>
        <v>6.8722173260743674E-2</v>
      </c>
    </row>
    <row r="126" spans="1:29" x14ac:dyDescent="0.3">
      <c r="A126" s="120">
        <f>Messdaten!A114</f>
        <v>43200</v>
      </c>
      <c r="B126">
        <f>Messdaten!L114</f>
        <v>1540</v>
      </c>
      <c r="C126">
        <f>Messdaten!K114</f>
        <v>1372</v>
      </c>
      <c r="D126" s="143">
        <f t="shared" si="34"/>
        <v>1537.8532</v>
      </c>
      <c r="E126">
        <f>Messdaten!M114</f>
        <v>11.2</v>
      </c>
      <c r="F126">
        <f>Messdaten!N114</f>
        <v>8.5</v>
      </c>
      <c r="G126" s="143">
        <f t="shared" si="35"/>
        <v>79.924572546722018</v>
      </c>
      <c r="H126">
        <f>Messdaten!R114</f>
        <v>14</v>
      </c>
      <c r="I126" s="142">
        <f t="shared" si="36"/>
        <v>16.013975013729986</v>
      </c>
      <c r="J126">
        <f>Messdaten!S114</f>
        <v>1006</v>
      </c>
      <c r="K126" s="147">
        <f t="shared" si="37"/>
        <v>1.0059704828840076E-2</v>
      </c>
      <c r="L126" s="147">
        <f t="shared" si="38"/>
        <v>9.9595150472265859E-3</v>
      </c>
      <c r="M126">
        <f>Messdaten!Q114</f>
        <v>96</v>
      </c>
      <c r="N126" s="124">
        <f t="shared" si="39"/>
        <v>1.2132037255607999</v>
      </c>
      <c r="O126" s="147">
        <f t="shared" si="58"/>
        <v>1.2083617708413028E-2</v>
      </c>
      <c r="P126" s="124">
        <f t="shared" si="40"/>
        <v>1.2012411517731176</v>
      </c>
      <c r="Q126" s="142">
        <f t="shared" si="41"/>
        <v>3.0526746458817442</v>
      </c>
      <c r="R126" s="142">
        <f t="shared" si="42"/>
        <v>3.0484191381351344</v>
      </c>
      <c r="S126" s="142">
        <f t="shared" si="43"/>
        <v>3.34576643915746</v>
      </c>
      <c r="T126" s="142">
        <f t="shared" si="44"/>
        <v>3.34110235383825</v>
      </c>
      <c r="U126">
        <f>Messdaten!O114</f>
        <v>7.62</v>
      </c>
      <c r="V126" s="142">
        <f t="shared" si="45"/>
        <v>4.4823529411764707</v>
      </c>
      <c r="W126">
        <f>Messdaten!V114</f>
        <v>56</v>
      </c>
      <c r="X126" s="155">
        <f t="shared" si="59"/>
        <v>55.781146376125058</v>
      </c>
      <c r="Y126" s="155">
        <v>116</v>
      </c>
      <c r="Z126" s="155">
        <f t="shared" si="46"/>
        <v>7.4588000000000001</v>
      </c>
      <c r="AA126" s="155">
        <f t="shared" si="47"/>
        <v>15.9588</v>
      </c>
      <c r="AB126" s="155">
        <f t="shared" si="60"/>
        <v>20.160053623874948</v>
      </c>
      <c r="AC126">
        <f t="shared" si="48"/>
        <v>7.9924785139246016E-2</v>
      </c>
    </row>
    <row r="127" spans="1:29" x14ac:dyDescent="0.3">
      <c r="A127" s="120">
        <f>Messdaten!A115</f>
        <v>43200</v>
      </c>
      <c r="B127">
        <f>Messdaten!L115</f>
        <v>1600</v>
      </c>
      <c r="C127">
        <f>Messdaten!K115</f>
        <v>1434</v>
      </c>
      <c r="D127" s="143">
        <f t="shared" si="34"/>
        <v>1604.8814</v>
      </c>
      <c r="E127">
        <f>Messdaten!M115</f>
        <v>11.2</v>
      </c>
      <c r="F127">
        <f>Messdaten!N115</f>
        <v>8.5</v>
      </c>
      <c r="G127" s="143">
        <f t="shared" si="35"/>
        <v>79.924572546722018</v>
      </c>
      <c r="H127">
        <f>Messdaten!R115</f>
        <v>14</v>
      </c>
      <c r="I127" s="142">
        <f t="shared" si="36"/>
        <v>16.013975013729986</v>
      </c>
      <c r="J127">
        <f>Messdaten!S115</f>
        <v>1006</v>
      </c>
      <c r="K127" s="147">
        <f t="shared" si="37"/>
        <v>1.0059704828840076E-2</v>
      </c>
      <c r="L127" s="147">
        <f t="shared" si="38"/>
        <v>9.9595150472265859E-3</v>
      </c>
      <c r="M127">
        <f>Messdaten!Q115</f>
        <v>96</v>
      </c>
      <c r="N127" s="124">
        <f t="shared" si="39"/>
        <v>1.2132037255607999</v>
      </c>
      <c r="O127" s="147">
        <f t="shared" si="58"/>
        <v>1.2083617708413028E-2</v>
      </c>
      <c r="P127" s="124">
        <f t="shared" si="40"/>
        <v>1.2012411517731176</v>
      </c>
      <c r="Q127" s="142">
        <f t="shared" si="41"/>
        <v>3.1716100216953187</v>
      </c>
      <c r="R127" s="142">
        <f t="shared" si="42"/>
        <v>3.1812862074202584</v>
      </c>
      <c r="S127" s="142">
        <f t="shared" si="43"/>
        <v>3.4761209757480103</v>
      </c>
      <c r="T127" s="142">
        <f t="shared" si="44"/>
        <v>3.4867261863298955</v>
      </c>
      <c r="U127">
        <f>Messdaten!O115</f>
        <v>11.43</v>
      </c>
      <c r="V127" s="142">
        <f t="shared" si="45"/>
        <v>6.723529411764706</v>
      </c>
      <c r="W127">
        <f>Messdaten!V115</f>
        <v>53</v>
      </c>
      <c r="X127" s="155">
        <f t="shared" si="59"/>
        <v>52.772619611558504</v>
      </c>
      <c r="Y127" s="155">
        <v>116</v>
      </c>
      <c r="Z127" s="155">
        <f t="shared" si="46"/>
        <v>7.4588000000000001</v>
      </c>
      <c r="AA127" s="155">
        <f t="shared" si="47"/>
        <v>15.9588</v>
      </c>
      <c r="AB127" s="155">
        <f t="shared" si="60"/>
        <v>23.168580388441502</v>
      </c>
      <c r="AC127">
        <f t="shared" si="48"/>
        <v>9.185212718554335E-2</v>
      </c>
    </row>
    <row r="128" spans="1:29" x14ac:dyDescent="0.3">
      <c r="A128" s="120">
        <f>Messdaten!A116</f>
        <v>43200</v>
      </c>
      <c r="B128">
        <f>Messdaten!L116</f>
        <v>1610</v>
      </c>
      <c r="C128">
        <f>Messdaten!K116</f>
        <v>1446</v>
      </c>
      <c r="D128" s="143">
        <f t="shared" si="34"/>
        <v>1617.8545999999999</v>
      </c>
      <c r="E128">
        <f>Messdaten!M116</f>
        <v>11.2</v>
      </c>
      <c r="F128">
        <f>Messdaten!N116</f>
        <v>8.5</v>
      </c>
      <c r="G128" s="143">
        <f t="shared" si="35"/>
        <v>79.924572546722018</v>
      </c>
      <c r="H128">
        <f>Messdaten!R116</f>
        <v>14</v>
      </c>
      <c r="I128" s="142">
        <f t="shared" si="36"/>
        <v>16.013975013729986</v>
      </c>
      <c r="J128">
        <f>Messdaten!S116</f>
        <v>1006</v>
      </c>
      <c r="K128" s="147">
        <f t="shared" si="37"/>
        <v>1.0059704828840076E-2</v>
      </c>
      <c r="L128" s="147">
        <f t="shared" si="38"/>
        <v>9.9595150472265859E-3</v>
      </c>
      <c r="M128">
        <f>Messdaten!Q116</f>
        <v>96</v>
      </c>
      <c r="N128" s="124">
        <f t="shared" si="39"/>
        <v>1.2132037255607999</v>
      </c>
      <c r="O128" s="147">
        <f t="shared" si="58"/>
        <v>1.2083617708413028E-2</v>
      </c>
      <c r="P128" s="124">
        <f t="shared" si="40"/>
        <v>1.2012411517731176</v>
      </c>
      <c r="Q128" s="142">
        <f t="shared" si="41"/>
        <v>3.1914325843309141</v>
      </c>
      <c r="R128" s="142">
        <f t="shared" si="42"/>
        <v>3.2070024143786693</v>
      </c>
      <c r="S128" s="142">
        <f t="shared" si="43"/>
        <v>3.497846731846435</v>
      </c>
      <c r="T128" s="142">
        <f t="shared" si="44"/>
        <v>3.5149114442315041</v>
      </c>
      <c r="U128">
        <f>Messdaten!O116</f>
        <v>15.7</v>
      </c>
      <c r="V128" s="142">
        <f t="shared" si="45"/>
        <v>9.235294117647058</v>
      </c>
      <c r="W128">
        <f>Messdaten!V116</f>
        <v>49.4</v>
      </c>
      <c r="X128" s="155">
        <f t="shared" si="59"/>
        <v>49.171198484130741</v>
      </c>
      <c r="Y128" s="155">
        <v>116</v>
      </c>
      <c r="Z128" s="155">
        <f t="shared" si="46"/>
        <v>7.4588000000000001</v>
      </c>
      <c r="AA128" s="155">
        <f t="shared" si="47"/>
        <v>15.9588</v>
      </c>
      <c r="AB128" s="155">
        <f t="shared" si="60"/>
        <v>26.770001515869264</v>
      </c>
      <c r="AC128">
        <f t="shared" si="48"/>
        <v>0.10613000636066229</v>
      </c>
    </row>
    <row r="129" spans="1:29" x14ac:dyDescent="0.3">
      <c r="A129" s="120">
        <f>Messdaten!A117</f>
        <v>43200</v>
      </c>
      <c r="B129">
        <f>Messdaten!L117</f>
        <v>1611</v>
      </c>
      <c r="C129">
        <f>Messdaten!K117</f>
        <v>1446</v>
      </c>
      <c r="D129" s="143">
        <f t="shared" si="34"/>
        <v>1617.8545999999999</v>
      </c>
      <c r="E129">
        <f>Messdaten!M117</f>
        <v>11.2</v>
      </c>
      <c r="F129">
        <f>Messdaten!N117</f>
        <v>8.5</v>
      </c>
      <c r="G129" s="143">
        <f t="shared" si="35"/>
        <v>79.924572546722018</v>
      </c>
      <c r="H129">
        <f>Messdaten!R117</f>
        <v>14</v>
      </c>
      <c r="I129" s="142">
        <f t="shared" si="36"/>
        <v>16.013975013729986</v>
      </c>
      <c r="J129">
        <f>Messdaten!S117</f>
        <v>1006</v>
      </c>
      <c r="K129" s="147">
        <f t="shared" si="37"/>
        <v>1.0059704828840076E-2</v>
      </c>
      <c r="L129" s="147">
        <f t="shared" si="38"/>
        <v>9.9595150472265859E-3</v>
      </c>
      <c r="M129">
        <f>Messdaten!Q117</f>
        <v>96</v>
      </c>
      <c r="N129" s="124">
        <f t="shared" si="39"/>
        <v>1.2132037255607999</v>
      </c>
      <c r="O129" s="147">
        <f t="shared" si="58"/>
        <v>1.2083617708413028E-2</v>
      </c>
      <c r="P129" s="124">
        <f t="shared" si="40"/>
        <v>1.2012411517731176</v>
      </c>
      <c r="Q129" s="142">
        <f t="shared" si="41"/>
        <v>3.1934148405944738</v>
      </c>
      <c r="R129" s="142">
        <f t="shared" si="42"/>
        <v>3.2070024143786693</v>
      </c>
      <c r="S129" s="142">
        <f t="shared" si="43"/>
        <v>3.5000193074562778</v>
      </c>
      <c r="T129" s="142">
        <f t="shared" si="44"/>
        <v>3.5149114442315041</v>
      </c>
      <c r="U129">
        <f>Messdaten!O117</f>
        <v>19.7</v>
      </c>
      <c r="V129" s="142">
        <f t="shared" si="45"/>
        <v>11.588235294117647</v>
      </c>
      <c r="W129">
        <f>Messdaten!V117</f>
        <v>42.6</v>
      </c>
      <c r="X129" s="155">
        <f t="shared" si="59"/>
        <v>42.371056371387972</v>
      </c>
      <c r="Y129" s="155">
        <v>116</v>
      </c>
      <c r="Z129" s="155">
        <f t="shared" si="46"/>
        <v>7.4588000000000001</v>
      </c>
      <c r="AA129" s="155">
        <f t="shared" si="47"/>
        <v>15.9588</v>
      </c>
      <c r="AB129" s="155">
        <f t="shared" si="60"/>
        <v>33.57014362861203</v>
      </c>
      <c r="AC129">
        <f t="shared" si="48"/>
        <v>0.13308925495282145</v>
      </c>
    </row>
    <row r="130" spans="1:29" x14ac:dyDescent="0.3">
      <c r="A130" s="120"/>
      <c r="B130">
        <f>SUM(B120:B129)</f>
        <v>10555</v>
      </c>
      <c r="D130" s="143"/>
      <c r="G130" s="143"/>
      <c r="O130" s="147"/>
      <c r="W130" s="153">
        <f>Messdaten!Y108</f>
        <v>90.4</v>
      </c>
      <c r="AA130" s="155"/>
    </row>
    <row r="131" spans="1:29" x14ac:dyDescent="0.3">
      <c r="A131" s="120"/>
      <c r="D131" s="143"/>
      <c r="G131" s="143"/>
      <c r="O131" s="147"/>
      <c r="W131" s="154">
        <f>Messdaten!X119</f>
        <v>94.6</v>
      </c>
      <c r="AA131" s="155"/>
    </row>
    <row r="132" spans="1:29" x14ac:dyDescent="0.3">
      <c r="A132" s="120">
        <f>Messdaten!A119</f>
        <v>43201</v>
      </c>
      <c r="B132">
        <f>Messdaten!L119</f>
        <v>115</v>
      </c>
      <c r="C132">
        <f>Messdaten!K119</f>
        <v>0</v>
      </c>
      <c r="D132" s="143">
        <f t="shared" si="34"/>
        <v>54.584000000000003</v>
      </c>
      <c r="E132">
        <f>Messdaten!M119</f>
        <v>14</v>
      </c>
      <c r="F132">
        <f>Messdaten!N119</f>
        <v>8.6</v>
      </c>
      <c r="G132" s="143">
        <f t="shared" si="35"/>
        <v>99.905715683402534</v>
      </c>
      <c r="H132">
        <f>Messdaten!R119</f>
        <v>16.5</v>
      </c>
      <c r="I132" s="142">
        <f t="shared" si="36"/>
        <v>18.810075591130264</v>
      </c>
      <c r="J132">
        <f>Messdaten!S119</f>
        <v>1007.9</v>
      </c>
      <c r="K132" s="147">
        <f t="shared" si="37"/>
        <v>1.1826872591809832E-2</v>
      </c>
      <c r="L132" s="147">
        <f t="shared" si="38"/>
        <v>1.1688632623005079E-2</v>
      </c>
      <c r="M132">
        <f>Messdaten!Q119</f>
        <v>87</v>
      </c>
      <c r="N132" s="124">
        <f t="shared" si="39"/>
        <v>1.2028253424063624</v>
      </c>
      <c r="O132" s="147">
        <f t="shared" ref="O132:O184" si="61">I132*100/($K$2*(273.15+H132))</f>
        <v>1.4070957750563754E-2</v>
      </c>
      <c r="P132" s="124">
        <f t="shared" si="40"/>
        <v>1.1889304291251341</v>
      </c>
      <c r="Q132" s="142">
        <f t="shared" si="41"/>
        <v>0.22795947030935101</v>
      </c>
      <c r="S132" s="142">
        <f t="shared" si="43"/>
        <v>0.24856264425014965</v>
      </c>
      <c r="U132">
        <f>Messdaten!O119</f>
        <v>0.1</v>
      </c>
      <c r="V132" s="142">
        <f t="shared" si="45"/>
        <v>5.8823529411764712E-2</v>
      </c>
      <c r="W132">
        <f>Messdaten!V119</f>
        <v>59.2</v>
      </c>
      <c r="X132" s="155">
        <f>W132-($W$131-$W$143)/$B$143*B132</f>
        <v>59.173574900574465</v>
      </c>
      <c r="Y132" s="155">
        <v>152</v>
      </c>
      <c r="Z132" s="155">
        <f t="shared" si="46"/>
        <v>9.7736000000000001</v>
      </c>
      <c r="AA132" s="155">
        <f t="shared" si="47"/>
        <v>18.273600000000002</v>
      </c>
      <c r="AB132" s="155">
        <f t="shared" ref="AB132:AB142" si="62">$W$131-X132-AA132</f>
        <v>17.152825099425527</v>
      </c>
      <c r="AC132">
        <f t="shared" si="48"/>
        <v>6.8002589982156247E-2</v>
      </c>
    </row>
    <row r="133" spans="1:29" x14ac:dyDescent="0.3">
      <c r="A133" s="120">
        <f>Messdaten!A120</f>
        <v>43201</v>
      </c>
      <c r="B133">
        <f>Messdaten!L120</f>
        <v>226</v>
      </c>
      <c r="C133">
        <f>Messdaten!K120</f>
        <v>0</v>
      </c>
      <c r="D133" s="143">
        <f t="shared" si="34"/>
        <v>54.584000000000003</v>
      </c>
      <c r="E133">
        <f>Messdaten!M120</f>
        <v>14</v>
      </c>
      <c r="F133">
        <f>Messdaten!N120</f>
        <v>8.6</v>
      </c>
      <c r="G133" s="143">
        <f t="shared" si="35"/>
        <v>99.905715683402534</v>
      </c>
      <c r="H133">
        <f>Messdaten!R120</f>
        <v>16</v>
      </c>
      <c r="I133" s="142">
        <f t="shared" si="36"/>
        <v>18.21899346910487</v>
      </c>
      <c r="J133">
        <f>Messdaten!S120</f>
        <v>1007.9</v>
      </c>
      <c r="K133" s="147">
        <f t="shared" si="37"/>
        <v>1.1448386948195053E-2</v>
      </c>
      <c r="L133" s="147">
        <f t="shared" si="38"/>
        <v>1.1318804890022949E-2</v>
      </c>
      <c r="M133">
        <f>Messdaten!Q120</f>
        <v>90</v>
      </c>
      <c r="N133" s="124">
        <f t="shared" si="39"/>
        <v>1.2048887510271999</v>
      </c>
      <c r="O133" s="147">
        <f t="shared" si="61"/>
        <v>1.3652363233375379E-2</v>
      </c>
      <c r="P133" s="124">
        <f t="shared" si="40"/>
        <v>1.1914053787758661</v>
      </c>
      <c r="Q133" s="142">
        <f t="shared" si="41"/>
        <v>0.44798991556446371</v>
      </c>
      <c r="S133" s="142">
        <f t="shared" si="43"/>
        <v>0.48898779139762732</v>
      </c>
      <c r="U133">
        <f>Messdaten!O120</f>
        <v>0.16</v>
      </c>
      <c r="V133" s="142">
        <f t="shared" si="45"/>
        <v>9.4117647058823528E-2</v>
      </c>
      <c r="W133">
        <f>Messdaten!V120</f>
        <v>59.2</v>
      </c>
      <c r="X133" s="155">
        <f t="shared" ref="X133:X154" si="63">W133-($W$131-$W$143)/$B$143*B133</f>
        <v>59.148068935041984</v>
      </c>
      <c r="Y133" s="155">
        <v>152</v>
      </c>
      <c r="Z133" s="155">
        <f t="shared" si="46"/>
        <v>9.7736000000000001</v>
      </c>
      <c r="AA133" s="155">
        <f t="shared" si="47"/>
        <v>18.273600000000002</v>
      </c>
      <c r="AB133" s="155">
        <f t="shared" si="62"/>
        <v>17.178331064958009</v>
      </c>
      <c r="AC133">
        <f t="shared" si="48"/>
        <v>6.8103708702026047E-2</v>
      </c>
    </row>
    <row r="134" spans="1:29" x14ac:dyDescent="0.3">
      <c r="A134" s="120">
        <f>Messdaten!A121</f>
        <v>43201</v>
      </c>
      <c r="B134">
        <f>Messdaten!L121</f>
        <v>453</v>
      </c>
      <c r="C134">
        <f>Messdaten!K121</f>
        <v>403</v>
      </c>
      <c r="D134" s="143">
        <f t="shared" si="34"/>
        <v>490.26729999999998</v>
      </c>
      <c r="E134">
        <f>Messdaten!M121</f>
        <v>14</v>
      </c>
      <c r="F134">
        <f>Messdaten!N121</f>
        <v>8.6</v>
      </c>
      <c r="G134" s="143">
        <f t="shared" si="35"/>
        <v>99.905715683402534</v>
      </c>
      <c r="H134">
        <f>Messdaten!R121</f>
        <v>16</v>
      </c>
      <c r="I134" s="142">
        <f t="shared" si="36"/>
        <v>18.21899346910487</v>
      </c>
      <c r="J134">
        <f>Messdaten!S121</f>
        <v>1007.9</v>
      </c>
      <c r="K134" s="147">
        <f t="shared" si="37"/>
        <v>1.1448386948195053E-2</v>
      </c>
      <c r="L134" s="147">
        <f t="shared" si="38"/>
        <v>1.1318804890022949E-2</v>
      </c>
      <c r="M134">
        <f>Messdaten!Q121</f>
        <v>91</v>
      </c>
      <c r="N134" s="124">
        <f t="shared" si="39"/>
        <v>1.2048887510271999</v>
      </c>
      <c r="O134" s="147">
        <f t="shared" si="61"/>
        <v>1.3652363233375379E-2</v>
      </c>
      <c r="P134" s="124">
        <f t="shared" si="40"/>
        <v>1.1914053787758661</v>
      </c>
      <c r="Q134" s="142">
        <f t="shared" si="41"/>
        <v>0.89796208739248706</v>
      </c>
      <c r="R134" s="142">
        <f t="shared" si="42"/>
        <v>0.97183542624344077</v>
      </c>
      <c r="S134" s="142">
        <f t="shared" si="43"/>
        <v>0.98013924558904952</v>
      </c>
      <c r="T134" s="142">
        <f t="shared" si="44"/>
        <v>1.0607731160242388</v>
      </c>
      <c r="U134">
        <f>Messdaten!O121</f>
        <v>0.52</v>
      </c>
      <c r="V134" s="142">
        <f t="shared" si="45"/>
        <v>0.30588235294117649</v>
      </c>
      <c r="W134">
        <f>Messdaten!V121</f>
        <v>58.9</v>
      </c>
      <c r="X134" s="155">
        <f t="shared" si="63"/>
        <v>58.795908086610694</v>
      </c>
      <c r="Y134" s="155">
        <v>152</v>
      </c>
      <c r="Z134" s="155">
        <f t="shared" si="46"/>
        <v>9.7736000000000001</v>
      </c>
      <c r="AA134" s="155">
        <f t="shared" si="47"/>
        <v>18.273600000000002</v>
      </c>
      <c r="AB134" s="155">
        <f t="shared" si="62"/>
        <v>17.530491913389298</v>
      </c>
      <c r="AC134">
        <f t="shared" si="48"/>
        <v>6.9499854797192798E-2</v>
      </c>
    </row>
    <row r="135" spans="1:29" x14ac:dyDescent="0.3">
      <c r="A135" s="120">
        <f>Messdaten!A122</f>
        <v>43201</v>
      </c>
      <c r="B135">
        <f>Messdaten!L122</f>
        <v>905</v>
      </c>
      <c r="C135">
        <f>Messdaten!K122</f>
        <v>783</v>
      </c>
      <c r="D135" s="143">
        <f t="shared" si="34"/>
        <v>901.08529999999996</v>
      </c>
      <c r="E135">
        <f>Messdaten!M122</f>
        <v>14</v>
      </c>
      <c r="F135">
        <f>Messdaten!N122</f>
        <v>8.6</v>
      </c>
      <c r="G135" s="143">
        <f t="shared" si="35"/>
        <v>99.905715683402534</v>
      </c>
      <c r="H135">
        <f>Messdaten!R122</f>
        <v>15</v>
      </c>
      <c r="I135" s="142">
        <f t="shared" si="36"/>
        <v>17.085376704658628</v>
      </c>
      <c r="J135">
        <f>Messdaten!S122</f>
        <v>1007.9</v>
      </c>
      <c r="K135" s="147">
        <f t="shared" si="37"/>
        <v>1.0723765445854769E-2</v>
      </c>
      <c r="L135" s="147">
        <f t="shared" si="38"/>
        <v>1.0609986439889692E-2</v>
      </c>
      <c r="M135">
        <f>Messdaten!Q122</f>
        <v>93</v>
      </c>
      <c r="N135" s="124">
        <f t="shared" si="39"/>
        <v>1.2090339404874999</v>
      </c>
      <c r="O135" s="147">
        <f t="shared" si="61"/>
        <v>1.284732130784824E-2</v>
      </c>
      <c r="P135" s="124">
        <f t="shared" si="40"/>
        <v>1.1963424166784264</v>
      </c>
      <c r="Q135" s="142">
        <f t="shared" si="41"/>
        <v>1.7939419185214145</v>
      </c>
      <c r="R135" s="142">
        <f t="shared" si="42"/>
        <v>1.786181979926458</v>
      </c>
      <c r="S135" s="142">
        <f t="shared" si="43"/>
        <v>1.9621677280022363</v>
      </c>
      <c r="T135" s="142">
        <f t="shared" si="44"/>
        <v>1.9536801058974738</v>
      </c>
      <c r="U135">
        <f>Messdaten!O122</f>
        <v>2.2200000000000002</v>
      </c>
      <c r="V135" s="142">
        <f t="shared" si="45"/>
        <v>1.3058823529411767</v>
      </c>
      <c r="W135">
        <f>Messdaten!V122</f>
        <v>57.7</v>
      </c>
      <c r="X135" s="155">
        <f t="shared" si="63"/>
        <v>57.492045956694653</v>
      </c>
      <c r="Y135" s="155">
        <v>152</v>
      </c>
      <c r="Z135" s="155">
        <f t="shared" si="46"/>
        <v>9.7736000000000001</v>
      </c>
      <c r="AA135" s="155">
        <f t="shared" si="47"/>
        <v>18.273600000000002</v>
      </c>
      <c r="AB135" s="155">
        <f t="shared" si="62"/>
        <v>18.834354043305339</v>
      </c>
      <c r="AC135">
        <f t="shared" si="48"/>
        <v>7.4669032544881192E-2</v>
      </c>
    </row>
    <row r="136" spans="1:29" x14ac:dyDescent="0.3">
      <c r="A136" s="120">
        <f>Messdaten!A123</f>
        <v>43201</v>
      </c>
      <c r="B136">
        <f>Messdaten!L123</f>
        <v>1135</v>
      </c>
      <c r="C136">
        <f>Messdaten!K123</f>
        <v>997</v>
      </c>
      <c r="D136" s="143">
        <f t="shared" si="34"/>
        <v>1132.4407000000001</v>
      </c>
      <c r="E136">
        <f>Messdaten!M123</f>
        <v>14</v>
      </c>
      <c r="F136">
        <f>Messdaten!N123</f>
        <v>8.6</v>
      </c>
      <c r="G136" s="143">
        <f t="shared" si="35"/>
        <v>99.905715683402534</v>
      </c>
      <c r="H136">
        <f>Messdaten!R123</f>
        <v>15</v>
      </c>
      <c r="I136" s="142">
        <f t="shared" si="36"/>
        <v>17.085376704658628</v>
      </c>
      <c r="J136">
        <f>Messdaten!S123</f>
        <v>1007.9</v>
      </c>
      <c r="K136" s="147">
        <f t="shared" si="37"/>
        <v>1.0723765445854769E-2</v>
      </c>
      <c r="L136" s="147">
        <f t="shared" si="38"/>
        <v>1.0609986439889692E-2</v>
      </c>
      <c r="M136">
        <f>Messdaten!Q123</f>
        <v>95</v>
      </c>
      <c r="N136" s="124">
        <f t="shared" si="39"/>
        <v>1.2090339404874999</v>
      </c>
      <c r="O136" s="147">
        <f t="shared" si="61"/>
        <v>1.284732130784824E-2</v>
      </c>
      <c r="P136" s="124">
        <f t="shared" si="40"/>
        <v>1.1963424166784264</v>
      </c>
      <c r="Q136" s="142">
        <f t="shared" si="41"/>
        <v>2.2498608591401168</v>
      </c>
      <c r="R136" s="142">
        <f t="shared" si="42"/>
        <v>2.2447876706847887</v>
      </c>
      <c r="S136" s="142">
        <f t="shared" si="43"/>
        <v>2.4608401892624734</v>
      </c>
      <c r="T136" s="142">
        <f t="shared" si="44"/>
        <v>2.4552912656533286</v>
      </c>
      <c r="U136">
        <f>Messdaten!O123</f>
        <v>3.91</v>
      </c>
      <c r="V136" s="142">
        <f t="shared" si="45"/>
        <v>2.3000000000000003</v>
      </c>
      <c r="W136">
        <f>Messdaten!V123</f>
        <v>56</v>
      </c>
      <c r="X136" s="155">
        <f t="shared" si="63"/>
        <v>55.739195757843568</v>
      </c>
      <c r="Y136" s="155">
        <v>152</v>
      </c>
      <c r="Z136" s="155">
        <f t="shared" si="46"/>
        <v>9.7736000000000001</v>
      </c>
      <c r="AA136" s="155">
        <f t="shared" si="47"/>
        <v>18.273600000000002</v>
      </c>
      <c r="AB136" s="155">
        <f t="shared" si="62"/>
        <v>20.587204242156425</v>
      </c>
      <c r="AC136">
        <f t="shared" si="48"/>
        <v>8.1618229116389621E-2</v>
      </c>
    </row>
    <row r="137" spans="1:29" x14ac:dyDescent="0.3">
      <c r="A137" s="120">
        <f>Messdaten!A124</f>
        <v>43201</v>
      </c>
      <c r="B137">
        <f>Messdaten!L124</f>
        <v>1253</v>
      </c>
      <c r="C137">
        <f>Messdaten!K124</f>
        <v>1102</v>
      </c>
      <c r="D137" s="143">
        <f t="shared" si="34"/>
        <v>1245.9562000000001</v>
      </c>
      <c r="E137">
        <f>Messdaten!M124</f>
        <v>14</v>
      </c>
      <c r="F137">
        <f>Messdaten!N124</f>
        <v>8.6</v>
      </c>
      <c r="G137" s="143">
        <f t="shared" si="35"/>
        <v>99.905715683402534</v>
      </c>
      <c r="H137">
        <f>Messdaten!R124</f>
        <v>15</v>
      </c>
      <c r="I137" s="142">
        <f t="shared" si="36"/>
        <v>17.085376704658628</v>
      </c>
      <c r="J137">
        <f>Messdaten!S124</f>
        <v>1007.9</v>
      </c>
      <c r="K137" s="147">
        <f t="shared" si="37"/>
        <v>1.0723765445854769E-2</v>
      </c>
      <c r="L137" s="147">
        <f t="shared" si="38"/>
        <v>1.0609986439889692E-2</v>
      </c>
      <c r="M137">
        <f>Messdaten!Q124</f>
        <v>95</v>
      </c>
      <c r="N137" s="124">
        <f t="shared" si="39"/>
        <v>1.2090339404874999</v>
      </c>
      <c r="O137" s="147">
        <f t="shared" si="61"/>
        <v>1.284732130784824E-2</v>
      </c>
      <c r="P137" s="124">
        <f t="shared" si="40"/>
        <v>1.1963424166784264</v>
      </c>
      <c r="Q137" s="142">
        <f t="shared" si="41"/>
        <v>2.4837670982401465</v>
      </c>
      <c r="R137" s="142">
        <f t="shared" si="42"/>
        <v>2.4698044815708857</v>
      </c>
      <c r="S137" s="142">
        <f t="shared" si="43"/>
        <v>2.7166808433003342</v>
      </c>
      <c r="T137" s="142">
        <f t="shared" si="44"/>
        <v>2.7014088907671825</v>
      </c>
      <c r="U137">
        <f>Messdaten!O124</f>
        <v>5.0199999999999996</v>
      </c>
      <c r="V137" s="142">
        <f t="shared" si="45"/>
        <v>2.952941176470588</v>
      </c>
      <c r="W137">
        <f>Messdaten!V124</f>
        <v>55.1</v>
      </c>
      <c r="X137" s="155">
        <f t="shared" si="63"/>
        <v>54.812081307998234</v>
      </c>
      <c r="Y137" s="155">
        <v>152</v>
      </c>
      <c r="Z137" s="155">
        <f t="shared" si="46"/>
        <v>9.7736000000000001</v>
      </c>
      <c r="AA137" s="155">
        <f t="shared" si="47"/>
        <v>18.273600000000002</v>
      </c>
      <c r="AB137" s="155">
        <f t="shared" si="62"/>
        <v>21.514318692001758</v>
      </c>
      <c r="AC137">
        <f t="shared" si="48"/>
        <v>8.5293785966874619E-2</v>
      </c>
    </row>
    <row r="138" spans="1:29" x14ac:dyDescent="0.3">
      <c r="A138" s="120">
        <f>Messdaten!A125</f>
        <v>43201</v>
      </c>
      <c r="B138">
        <f>Messdaten!L125</f>
        <v>1366</v>
      </c>
      <c r="C138">
        <f>Messdaten!K125</f>
        <v>1214</v>
      </c>
      <c r="D138" s="143">
        <f t="shared" si="34"/>
        <v>1367.0393999999999</v>
      </c>
      <c r="E138">
        <f>Messdaten!M125</f>
        <v>14</v>
      </c>
      <c r="F138">
        <f>Messdaten!N125</f>
        <v>8.6</v>
      </c>
      <c r="G138" s="143">
        <f t="shared" si="35"/>
        <v>99.905715683402534</v>
      </c>
      <c r="H138">
        <f>Messdaten!R125</f>
        <v>15</v>
      </c>
      <c r="I138" s="142">
        <f t="shared" si="36"/>
        <v>17.085376704658628</v>
      </c>
      <c r="J138">
        <f>Messdaten!S125</f>
        <v>1007.9</v>
      </c>
      <c r="K138" s="147">
        <f t="shared" si="37"/>
        <v>1.0723765445854769E-2</v>
      </c>
      <c r="L138" s="147">
        <f t="shared" si="38"/>
        <v>1.0609986439889692E-2</v>
      </c>
      <c r="M138">
        <f>Messdaten!Q125</f>
        <v>95</v>
      </c>
      <c r="N138" s="124">
        <f t="shared" si="39"/>
        <v>1.2090339404874999</v>
      </c>
      <c r="O138" s="147">
        <f t="shared" si="61"/>
        <v>1.284732130784824E-2</v>
      </c>
      <c r="P138" s="124">
        <f t="shared" si="40"/>
        <v>1.1963424166784264</v>
      </c>
      <c r="Q138" s="142">
        <f t="shared" si="41"/>
        <v>2.7077620560223781</v>
      </c>
      <c r="R138" s="142">
        <f t="shared" si="42"/>
        <v>2.7098224131827218</v>
      </c>
      <c r="S138" s="142">
        <f t="shared" si="43"/>
        <v>2.9616807916586239</v>
      </c>
      <c r="T138" s="142">
        <f t="shared" si="44"/>
        <v>2.963934357555293</v>
      </c>
      <c r="U138">
        <f>Messdaten!O125</f>
        <v>6.81</v>
      </c>
      <c r="V138" s="142">
        <f t="shared" si="45"/>
        <v>4.0058823529411764</v>
      </c>
      <c r="W138">
        <f>Messdaten!V125</f>
        <v>53.5</v>
      </c>
      <c r="X138" s="155">
        <f t="shared" si="63"/>
        <v>53.18611577551922</v>
      </c>
      <c r="Y138" s="155">
        <v>152</v>
      </c>
      <c r="Z138" s="155">
        <f t="shared" si="46"/>
        <v>9.7736000000000001</v>
      </c>
      <c r="AA138" s="155">
        <f t="shared" si="47"/>
        <v>18.273600000000002</v>
      </c>
      <c r="AB138" s="155">
        <f t="shared" si="62"/>
        <v>23.140284224480773</v>
      </c>
      <c r="AC138">
        <f t="shared" si="48"/>
        <v>9.1739946689051624E-2</v>
      </c>
    </row>
    <row r="139" spans="1:29" x14ac:dyDescent="0.3">
      <c r="A139" s="120">
        <f>Messdaten!A126</f>
        <v>43201</v>
      </c>
      <c r="B139">
        <f>Messdaten!L126</f>
        <v>1436</v>
      </c>
      <c r="C139">
        <f>Messdaten!K126</f>
        <v>1274</v>
      </c>
      <c r="D139" s="143">
        <f t="shared" si="34"/>
        <v>1431.9054000000001</v>
      </c>
      <c r="E139">
        <f>Messdaten!M126</f>
        <v>14</v>
      </c>
      <c r="F139">
        <f>Messdaten!N126</f>
        <v>8.6</v>
      </c>
      <c r="G139" s="143">
        <f t="shared" si="35"/>
        <v>99.905715683402534</v>
      </c>
      <c r="H139">
        <f>Messdaten!R126</f>
        <v>15</v>
      </c>
      <c r="I139" s="142">
        <f t="shared" si="36"/>
        <v>17.085376704658628</v>
      </c>
      <c r="J139">
        <f>Messdaten!S126</f>
        <v>1007.9</v>
      </c>
      <c r="K139" s="147">
        <f t="shared" si="37"/>
        <v>1.0723765445854769E-2</v>
      </c>
      <c r="L139" s="147">
        <f t="shared" si="38"/>
        <v>1.0609986439889692E-2</v>
      </c>
      <c r="M139">
        <f>Messdaten!Q126</f>
        <v>95</v>
      </c>
      <c r="N139" s="124">
        <f t="shared" si="39"/>
        <v>1.2090339404874999</v>
      </c>
      <c r="O139" s="147">
        <f t="shared" si="61"/>
        <v>1.284732130784824E-2</v>
      </c>
      <c r="P139" s="124">
        <f t="shared" si="40"/>
        <v>1.1963424166784264</v>
      </c>
      <c r="Q139" s="142">
        <f t="shared" si="41"/>
        <v>2.8465199944715485</v>
      </c>
      <c r="R139" s="142">
        <f t="shared" si="42"/>
        <v>2.8384034479747777</v>
      </c>
      <c r="S139" s="142">
        <f t="shared" si="43"/>
        <v>3.1134506711726093</v>
      </c>
      <c r="T139" s="142">
        <f t="shared" si="44"/>
        <v>3.1045730004774961</v>
      </c>
      <c r="U139">
        <f>Messdaten!O126</f>
        <v>9.83</v>
      </c>
      <c r="V139" s="142">
        <f t="shared" si="45"/>
        <v>5.7823529411764705</v>
      </c>
      <c r="W139">
        <f>Messdaten!V126</f>
        <v>50.4</v>
      </c>
      <c r="X139" s="155">
        <f t="shared" si="63"/>
        <v>50.07003093239063</v>
      </c>
      <c r="Y139" s="155">
        <v>152</v>
      </c>
      <c r="Z139" s="155">
        <f t="shared" si="46"/>
        <v>9.7736000000000001</v>
      </c>
      <c r="AA139" s="155">
        <f t="shared" si="47"/>
        <v>18.273600000000002</v>
      </c>
      <c r="AB139" s="155">
        <f t="shared" si="62"/>
        <v>26.256369067609363</v>
      </c>
      <c r="AC139">
        <f t="shared" si="48"/>
        <v>0.10409370408520104</v>
      </c>
    </row>
    <row r="140" spans="1:29" x14ac:dyDescent="0.3">
      <c r="A140" s="120">
        <f>Messdaten!A127</f>
        <v>43201</v>
      </c>
      <c r="B140">
        <f>Messdaten!L127</f>
        <v>1472</v>
      </c>
      <c r="C140">
        <f>Messdaten!K127</f>
        <v>1309</v>
      </c>
      <c r="D140" s="143">
        <f t="shared" si="34"/>
        <v>1469.7438999999999</v>
      </c>
      <c r="E140">
        <f>Messdaten!M127</f>
        <v>14</v>
      </c>
      <c r="F140">
        <f>Messdaten!N127</f>
        <v>8.6</v>
      </c>
      <c r="G140" s="143">
        <f t="shared" si="35"/>
        <v>99.905715683402534</v>
      </c>
      <c r="H140">
        <f>Messdaten!R127</f>
        <v>15</v>
      </c>
      <c r="I140" s="142">
        <f t="shared" si="36"/>
        <v>17.085376704658628</v>
      </c>
      <c r="J140">
        <f>Messdaten!S127</f>
        <v>1007.9</v>
      </c>
      <c r="K140" s="147">
        <f t="shared" si="37"/>
        <v>1.0723765445854769E-2</v>
      </c>
      <c r="L140" s="147">
        <f t="shared" si="38"/>
        <v>1.0609986439889692E-2</v>
      </c>
      <c r="M140">
        <f>Messdaten!Q127</f>
        <v>96</v>
      </c>
      <c r="N140" s="124">
        <f t="shared" si="39"/>
        <v>1.2090339404874999</v>
      </c>
      <c r="O140" s="147">
        <f t="shared" si="61"/>
        <v>1.284732130784824E-2</v>
      </c>
      <c r="P140" s="124">
        <f t="shared" si="40"/>
        <v>1.1963424166784264</v>
      </c>
      <c r="Q140" s="142">
        <f t="shared" si="41"/>
        <v>2.9178812199596931</v>
      </c>
      <c r="R140" s="142">
        <f t="shared" si="42"/>
        <v>2.9134090516034763</v>
      </c>
      <c r="S140" s="142">
        <f t="shared" si="43"/>
        <v>3.1915037520655161</v>
      </c>
      <c r="T140" s="142">
        <f t="shared" si="44"/>
        <v>3.1866122088487803</v>
      </c>
      <c r="U140">
        <f>Messdaten!O127</f>
        <v>12.4</v>
      </c>
      <c r="V140" s="142">
        <f t="shared" si="45"/>
        <v>7.2941176470588243</v>
      </c>
      <c r="W140">
        <f>Messdaten!V127</f>
        <v>47.9</v>
      </c>
      <c r="X140" s="155">
        <f t="shared" si="63"/>
        <v>47.561758727353073</v>
      </c>
      <c r="Y140" s="155">
        <v>152</v>
      </c>
      <c r="Z140" s="155">
        <f t="shared" si="46"/>
        <v>9.7736000000000001</v>
      </c>
      <c r="AA140" s="155">
        <f t="shared" si="47"/>
        <v>18.273600000000002</v>
      </c>
      <c r="AB140" s="155">
        <f t="shared" si="62"/>
        <v>28.764641272646919</v>
      </c>
      <c r="AC140">
        <f t="shared" si="48"/>
        <v>0.11403778066349719</v>
      </c>
    </row>
    <row r="141" spans="1:29" x14ac:dyDescent="0.3">
      <c r="A141" s="120">
        <f>Messdaten!A128</f>
        <v>43201</v>
      </c>
      <c r="B141">
        <f>Messdaten!L128</f>
        <v>1477</v>
      </c>
      <c r="C141">
        <f>Messdaten!K128</f>
        <v>1319</v>
      </c>
      <c r="D141" s="143">
        <f t="shared" si="34"/>
        <v>1480.5549000000001</v>
      </c>
      <c r="E141">
        <f>Messdaten!M128</f>
        <v>14</v>
      </c>
      <c r="F141">
        <f>Messdaten!N128</f>
        <v>8.6</v>
      </c>
      <c r="G141" s="143">
        <f t="shared" si="35"/>
        <v>99.905715683402534</v>
      </c>
      <c r="H141">
        <f>Messdaten!R128</f>
        <v>15</v>
      </c>
      <c r="I141" s="142">
        <f t="shared" si="36"/>
        <v>17.085376704658628</v>
      </c>
      <c r="J141">
        <f>Messdaten!S128</f>
        <v>1007.9</v>
      </c>
      <c r="K141" s="147">
        <f t="shared" si="37"/>
        <v>1.0723765445854769E-2</v>
      </c>
      <c r="L141" s="147">
        <f t="shared" si="38"/>
        <v>1.0609986439889692E-2</v>
      </c>
      <c r="M141">
        <f>Messdaten!Q128</f>
        <v>96</v>
      </c>
      <c r="N141" s="124">
        <f t="shared" si="39"/>
        <v>1.2090339404874999</v>
      </c>
      <c r="O141" s="147">
        <f t="shared" si="61"/>
        <v>1.284732130784824E-2</v>
      </c>
      <c r="P141" s="124">
        <f t="shared" si="40"/>
        <v>1.1963424166784264</v>
      </c>
      <c r="Q141" s="142">
        <f t="shared" si="41"/>
        <v>2.9277925012774908</v>
      </c>
      <c r="R141" s="142">
        <f t="shared" si="42"/>
        <v>2.9348392240688193</v>
      </c>
      <c r="S141" s="142">
        <f t="shared" si="43"/>
        <v>3.2023444577450864</v>
      </c>
      <c r="T141" s="142">
        <f t="shared" si="44"/>
        <v>3.2100519826691478</v>
      </c>
      <c r="U141">
        <f>Messdaten!O128</f>
        <v>15.94</v>
      </c>
      <c r="V141" s="142">
        <f t="shared" si="45"/>
        <v>9.3764705882352946</v>
      </c>
      <c r="W141">
        <f>Messdaten!V128</f>
        <v>45.1</v>
      </c>
      <c r="X141" s="155">
        <f t="shared" si="63"/>
        <v>44.760609809986747</v>
      </c>
      <c r="Y141" s="155">
        <v>152</v>
      </c>
      <c r="Z141" s="155">
        <f t="shared" si="46"/>
        <v>9.7736000000000001</v>
      </c>
      <c r="AA141" s="155">
        <f t="shared" si="47"/>
        <v>18.273600000000002</v>
      </c>
      <c r="AB141" s="155">
        <f t="shared" si="62"/>
        <v>31.565790190013246</v>
      </c>
      <c r="AC141">
        <f t="shared" si="48"/>
        <v>0.12514297063672222</v>
      </c>
    </row>
    <row r="142" spans="1:29" x14ac:dyDescent="0.3">
      <c r="A142" s="120">
        <f>Messdaten!A129</f>
        <v>43201</v>
      </c>
      <c r="B142">
        <f>Messdaten!L129</f>
        <v>1477</v>
      </c>
      <c r="C142">
        <f>Messdaten!K129</f>
        <v>1319</v>
      </c>
      <c r="D142" s="143">
        <f>1.0811*C142+54.584</f>
        <v>1480.5549000000001</v>
      </c>
      <c r="E142">
        <f>Messdaten!M129</f>
        <v>14</v>
      </c>
      <c r="F142">
        <f>Messdaten!N129</f>
        <v>8.6</v>
      </c>
      <c r="G142" s="143">
        <f t="shared" si="35"/>
        <v>99.905715683402534</v>
      </c>
      <c r="H142">
        <f>Messdaten!R129</f>
        <v>15</v>
      </c>
      <c r="I142" s="142">
        <f t="shared" si="36"/>
        <v>17.085376704658628</v>
      </c>
      <c r="J142">
        <f>Messdaten!S129</f>
        <v>1007.9</v>
      </c>
      <c r="K142" s="147">
        <f>$H$2/$H$3*I142/(J142-I142)</f>
        <v>1.0723765445854769E-2</v>
      </c>
      <c r="L142" s="147">
        <f t="shared" si="38"/>
        <v>1.0609986439889692E-2</v>
      </c>
      <c r="M142">
        <f>Messdaten!Q129</f>
        <v>96</v>
      </c>
      <c r="N142" s="124">
        <f t="shared" si="39"/>
        <v>1.2090339404874999</v>
      </c>
      <c r="O142" s="147">
        <f t="shared" si="61"/>
        <v>1.284732130784824E-2</v>
      </c>
      <c r="P142" s="124">
        <f t="shared" si="40"/>
        <v>1.1963424166784264</v>
      </c>
      <c r="Q142" s="142">
        <f t="shared" si="41"/>
        <v>2.9277925012774908</v>
      </c>
      <c r="R142" s="142">
        <f t="shared" si="42"/>
        <v>2.9348392240688193</v>
      </c>
      <c r="S142" s="142">
        <f t="shared" si="43"/>
        <v>3.2023444577450864</v>
      </c>
      <c r="T142" s="142">
        <f t="shared" si="44"/>
        <v>3.2100519826691478</v>
      </c>
      <c r="U142">
        <f>Messdaten!O129</f>
        <v>19.5</v>
      </c>
      <c r="V142" s="142">
        <f t="shared" si="45"/>
        <v>11.470588235294118</v>
      </c>
      <c r="W142">
        <f>Messdaten!V129</f>
        <v>40</v>
      </c>
      <c r="X142" s="155">
        <f t="shared" si="63"/>
        <v>39.660609809986745</v>
      </c>
      <c r="Y142" s="155">
        <v>152</v>
      </c>
      <c r="Z142" s="155">
        <f>$N$3*Y142/10/1000</f>
        <v>9.7736000000000001</v>
      </c>
      <c r="AA142" s="155">
        <f t="shared" si="47"/>
        <v>18.273600000000002</v>
      </c>
      <c r="AB142" s="155">
        <f t="shared" si="62"/>
        <v>36.665790190013247</v>
      </c>
      <c r="AC142">
        <f t="shared" si="48"/>
        <v>0.14536198452502988</v>
      </c>
    </row>
    <row r="143" spans="1:29" x14ac:dyDescent="0.3">
      <c r="B143">
        <f>SUM(B132:B142)</f>
        <v>11315</v>
      </c>
      <c r="D143" s="143">
        <f t="shared" ref="D143:D184" si="64">1.0811*C143+54.584</f>
        <v>54.584000000000003</v>
      </c>
      <c r="G143" s="143"/>
      <c r="O143" s="147"/>
      <c r="W143" s="153">
        <f>Messdaten!Y129</f>
        <v>92</v>
      </c>
      <c r="AA143" s="155"/>
    </row>
    <row r="144" spans="1:29" x14ac:dyDescent="0.3">
      <c r="D144" s="143">
        <f t="shared" si="64"/>
        <v>54.584000000000003</v>
      </c>
      <c r="G144" s="143"/>
      <c r="O144" s="147"/>
      <c r="W144" s="154">
        <f>Messdaten!X131</f>
        <v>94</v>
      </c>
      <c r="AA144" s="155"/>
    </row>
    <row r="145" spans="1:29" x14ac:dyDescent="0.3">
      <c r="A145" s="120">
        <f>Messdaten!A131</f>
        <v>43206</v>
      </c>
      <c r="B145">
        <f>Messdaten!L131</f>
        <v>226</v>
      </c>
      <c r="D145" s="143">
        <f t="shared" si="64"/>
        <v>54.584000000000003</v>
      </c>
      <c r="E145">
        <f>Messdaten!M131</f>
        <v>4.2</v>
      </c>
      <c r="F145">
        <f>Messdaten!N131</f>
        <v>8.6999999999999993</v>
      </c>
      <c r="G145" s="143">
        <f t="shared" ref="G145:G183" si="65">E145/$E$2</f>
        <v>29.971714705020762</v>
      </c>
      <c r="H145">
        <f>Messdaten!R131</f>
        <v>19.3</v>
      </c>
      <c r="I145" s="142">
        <f t="shared" ref="I145:I184" si="66">EXP(23.462-3978.205/(233.349+H145))/100</f>
        <v>22.44020400882566</v>
      </c>
      <c r="J145">
        <f>Messdaten!S131</f>
        <v>1011.1</v>
      </c>
      <c r="K145" s="147">
        <f t="shared" ref="K145:K184" si="67">$H$2/$H$3*I145/(J145-I145)</f>
        <v>1.4115461515716892E-2</v>
      </c>
      <c r="L145" s="147">
        <f t="shared" ref="L145:L184" si="68">K145/(1+K145)</f>
        <v>1.3918988568244139E-2</v>
      </c>
      <c r="M145">
        <f>Messdaten!Q131</f>
        <v>90</v>
      </c>
      <c r="N145" s="124">
        <f t="shared" ref="N145:N184" si="69">1.27423-0.00453981*H145+0.0000131917*H145^2-1.98643*10^-8*H145^3</f>
        <v>1.191382637748035</v>
      </c>
      <c r="O145" s="147">
        <f t="shared" si="61"/>
        <v>1.6625772220378192E-2</v>
      </c>
      <c r="P145" s="124">
        <f t="shared" ref="P145:P184" si="70">(1-L145)*N145+L145*O145</f>
        <v>1.1750312103662892</v>
      </c>
      <c r="Q145" s="142">
        <f t="shared" ref="Q145:Q183" si="71">B145/$E$2/3600</f>
        <v>0.44798991556446371</v>
      </c>
      <c r="S145" s="142">
        <f t="shared" ref="S145" si="72">Q145*(P145)^0.5</f>
        <v>0.48561594597903479</v>
      </c>
      <c r="U145">
        <f>Messdaten!O131</f>
        <v>0.05</v>
      </c>
      <c r="V145" s="142">
        <f t="shared" ref="V145:V184" si="73">U145/$E$3</f>
        <v>2.9411764705882356E-2</v>
      </c>
      <c r="W145">
        <f>Messdaten!V131</f>
        <v>74</v>
      </c>
      <c r="X145" s="155">
        <f>W145-($W$144-$W$156)/$B$156*B145</f>
        <v>73.98971525159277</v>
      </c>
      <c r="AA145" s="155">
        <f t="shared" ref="AA145:AA155" si="74">8.5+Z145</f>
        <v>8.5</v>
      </c>
      <c r="AB145" s="155">
        <f>$W$144-X145-AA145</f>
        <v>11.51028474840723</v>
      </c>
      <c r="AC145">
        <f t="shared" ref="AC145:AC194" si="75">AB145/1000/($E$2*$N$2)</f>
        <v>4.5632668075768934E-2</v>
      </c>
    </row>
    <row r="146" spans="1:29" x14ac:dyDescent="0.3">
      <c r="A146" s="120">
        <f>Messdaten!A132</f>
        <v>43206</v>
      </c>
      <c r="B146">
        <f>Messdaten!L132</f>
        <v>450</v>
      </c>
      <c r="C146">
        <f>Messdaten!K132</f>
        <v>405</v>
      </c>
      <c r="D146" s="143">
        <f t="shared" si="64"/>
        <v>492.42949999999996</v>
      </c>
      <c r="E146">
        <f>Messdaten!M132</f>
        <v>4.2</v>
      </c>
      <c r="F146">
        <f>Messdaten!N132</f>
        <v>8.6999999999999993</v>
      </c>
      <c r="G146" s="143">
        <f t="shared" si="65"/>
        <v>29.971714705020762</v>
      </c>
      <c r="H146">
        <f>Messdaten!R132</f>
        <v>19</v>
      </c>
      <c r="I146" s="142">
        <f t="shared" si="66"/>
        <v>22.024046684338206</v>
      </c>
      <c r="J146">
        <f>Messdaten!S132</f>
        <v>1011.1</v>
      </c>
      <c r="K146" s="147">
        <f t="shared" si="67"/>
        <v>1.3847858938772906E-2</v>
      </c>
      <c r="L146" s="147">
        <f t="shared" si="68"/>
        <v>1.3658714980438883E-2</v>
      </c>
      <c r="M146">
        <f>Messdaten!Q132</f>
        <v>92</v>
      </c>
      <c r="N146" s="124">
        <f t="shared" si="69"/>
        <v>1.1925995644662999</v>
      </c>
      <c r="O146" s="147">
        <f t="shared" si="61"/>
        <v>1.6334200393065934E-2</v>
      </c>
      <c r="P146" s="124">
        <f t="shared" si="70"/>
        <v>1.1765332911170614</v>
      </c>
      <c r="Q146" s="142">
        <f t="shared" si="71"/>
        <v>0.89201531860180838</v>
      </c>
      <c r="R146" s="142">
        <f t="shared" ref="R146:R184" si="76">D146/(3600*$E$2)</f>
        <v>0.97612146073650929</v>
      </c>
      <c r="S146" s="142">
        <f t="shared" ref="S146:S184" si="77">Q146*(P146)^0.5</f>
        <v>0.96755224023043418</v>
      </c>
      <c r="T146" s="142">
        <f t="shared" ref="T146:T184" si="78">R146*(P146)^0.5</f>
        <v>1.0587805908456724</v>
      </c>
      <c r="U146">
        <f>Messdaten!O132</f>
        <v>0.22</v>
      </c>
      <c r="V146" s="142">
        <f t="shared" si="73"/>
        <v>0.12941176470588237</v>
      </c>
      <c r="W146">
        <f>Messdaten!V132</f>
        <v>73.900000000000006</v>
      </c>
      <c r="X146" s="155">
        <f t="shared" si="63"/>
        <v>73.796597437030499</v>
      </c>
      <c r="AA146" s="155">
        <f t="shared" si="74"/>
        <v>8.5</v>
      </c>
      <c r="AB146" s="155">
        <f t="shared" ref="AB146:AB155" si="79">$W$144-X146-AA146</f>
        <v>11.703402562969501</v>
      </c>
      <c r="AC146">
        <f t="shared" si="75"/>
        <v>4.639828607081093E-2</v>
      </c>
    </row>
    <row r="147" spans="1:29" x14ac:dyDescent="0.3">
      <c r="A147" s="120">
        <f>Messdaten!A133</f>
        <v>43206</v>
      </c>
      <c r="B147">
        <f>Messdaten!L133</f>
        <v>910</v>
      </c>
      <c r="C147">
        <f>Messdaten!K133</f>
        <v>812</v>
      </c>
      <c r="D147" s="143">
        <f t="shared" si="64"/>
        <v>932.43720000000008</v>
      </c>
      <c r="E147">
        <f>Messdaten!M133</f>
        <v>4.2</v>
      </c>
      <c r="F147">
        <f>Messdaten!N133</f>
        <v>8.6999999999999993</v>
      </c>
      <c r="G147" s="143">
        <f t="shared" si="65"/>
        <v>29.971714705020762</v>
      </c>
      <c r="H147">
        <f>Messdaten!R133</f>
        <v>19</v>
      </c>
      <c r="I147" s="142">
        <f t="shared" si="66"/>
        <v>22.024046684338206</v>
      </c>
      <c r="J147">
        <f>Messdaten!S133</f>
        <v>1011.1</v>
      </c>
      <c r="K147" s="147">
        <f t="shared" si="67"/>
        <v>1.3847858938772906E-2</v>
      </c>
      <c r="L147" s="147">
        <f t="shared" si="68"/>
        <v>1.3658714980438883E-2</v>
      </c>
      <c r="M147">
        <f>Messdaten!Q133</f>
        <v>94</v>
      </c>
      <c r="N147" s="124">
        <f t="shared" si="69"/>
        <v>1.1925995644662999</v>
      </c>
      <c r="O147" s="147">
        <f t="shared" si="61"/>
        <v>1.6334200393065934E-2</v>
      </c>
      <c r="P147" s="124">
        <f t="shared" si="70"/>
        <v>1.1765332911170614</v>
      </c>
      <c r="Q147" s="142">
        <f t="shared" si="71"/>
        <v>1.8038531998392124</v>
      </c>
      <c r="R147" s="142">
        <f t="shared" si="76"/>
        <v>1.8483294800759515</v>
      </c>
      <c r="S147" s="142">
        <f t="shared" si="77"/>
        <v>1.956605641354878</v>
      </c>
      <c r="T147" s="142">
        <f t="shared" si="78"/>
        <v>2.0048482260759855</v>
      </c>
      <c r="U147">
        <f>Messdaten!O133</f>
        <v>0.87</v>
      </c>
      <c r="V147" s="142">
        <f t="shared" si="73"/>
        <v>0.5117647058823529</v>
      </c>
      <c r="W147">
        <f>Messdaten!V133</f>
        <v>74.2</v>
      </c>
      <c r="X147" s="155">
        <f t="shared" si="63"/>
        <v>73.990897039328331</v>
      </c>
      <c r="AA147" s="155">
        <f t="shared" si="74"/>
        <v>8.5</v>
      </c>
      <c r="AB147" s="155">
        <f t="shared" si="79"/>
        <v>11.509102960671669</v>
      </c>
      <c r="AC147">
        <f t="shared" si="75"/>
        <v>4.5627982863486911E-2</v>
      </c>
    </row>
    <row r="148" spans="1:29" x14ac:dyDescent="0.3">
      <c r="A148" s="120">
        <f>Messdaten!A134</f>
        <v>43206</v>
      </c>
      <c r="B148">
        <f>Messdaten!L134</f>
        <v>1132</v>
      </c>
      <c r="C148">
        <f>Messdaten!K134</f>
        <v>1003</v>
      </c>
      <c r="D148" s="143">
        <f t="shared" si="64"/>
        <v>1138.9273000000001</v>
      </c>
      <c r="E148">
        <f>Messdaten!M134</f>
        <v>4.2</v>
      </c>
      <c r="F148">
        <f>Messdaten!N134</f>
        <v>8.6999999999999993</v>
      </c>
      <c r="G148" s="143">
        <f t="shared" si="65"/>
        <v>29.971714705020762</v>
      </c>
      <c r="H148">
        <f>Messdaten!R134</f>
        <v>18.5</v>
      </c>
      <c r="I148" s="142">
        <f t="shared" si="66"/>
        <v>21.345415309954319</v>
      </c>
      <c r="J148">
        <f>Messdaten!S134</f>
        <v>1011.1</v>
      </c>
      <c r="K148" s="147">
        <f t="shared" si="67"/>
        <v>1.3411959776632738E-2</v>
      </c>
      <c r="L148" s="147">
        <f t="shared" si="68"/>
        <v>1.3234459735001435E-2</v>
      </c>
      <c r="M148">
        <f>Messdaten!Q134</f>
        <v>94</v>
      </c>
      <c r="N148" s="124">
        <f t="shared" si="69"/>
        <v>1.1946326010265125</v>
      </c>
      <c r="O148" s="147">
        <f t="shared" si="61"/>
        <v>1.5858031617189423E-2</v>
      </c>
      <c r="P148" s="124">
        <f t="shared" si="70"/>
        <v>1.1790321564510211</v>
      </c>
      <c r="Q148" s="142">
        <f t="shared" si="71"/>
        <v>2.2439140903494379</v>
      </c>
      <c r="R148" s="142">
        <f t="shared" si="76"/>
        <v>2.2576457741639944</v>
      </c>
      <c r="S148" s="142">
        <f t="shared" si="77"/>
        <v>2.4365147828545828</v>
      </c>
      <c r="T148" s="142">
        <f t="shared" si="78"/>
        <v>2.451425091030615</v>
      </c>
      <c r="U148">
        <f>Messdaten!O134</f>
        <v>1.39</v>
      </c>
      <c r="V148" s="142">
        <f t="shared" si="73"/>
        <v>0.81764705882352939</v>
      </c>
      <c r="W148">
        <f>Messdaten!V134</f>
        <v>73.900000000000006</v>
      </c>
      <c r="X148" s="155">
        <f t="shared" si="63"/>
        <v>73.639885108263371</v>
      </c>
      <c r="AA148" s="155">
        <f t="shared" si="74"/>
        <v>8.5</v>
      </c>
      <c r="AB148" s="155">
        <f t="shared" si="79"/>
        <v>11.860114891736629</v>
      </c>
      <c r="AC148">
        <f t="shared" si="75"/>
        <v>4.7019574061362222E-2</v>
      </c>
    </row>
    <row r="149" spans="1:29" x14ac:dyDescent="0.3">
      <c r="A149" s="120">
        <f>Messdaten!A135</f>
        <v>43206</v>
      </c>
      <c r="B149">
        <f>Messdaten!L135</f>
        <v>1366</v>
      </c>
      <c r="C149">
        <f>Messdaten!K135</f>
        <v>1241</v>
      </c>
      <c r="D149" s="143">
        <f t="shared" si="64"/>
        <v>1396.2291</v>
      </c>
      <c r="E149">
        <f>Messdaten!M135</f>
        <v>4.2</v>
      </c>
      <c r="F149">
        <f>Messdaten!N135</f>
        <v>8.6999999999999993</v>
      </c>
      <c r="G149" s="143">
        <f t="shared" si="65"/>
        <v>29.971714705020762</v>
      </c>
      <c r="H149">
        <f>Messdaten!R135</f>
        <v>18.3</v>
      </c>
      <c r="I149" s="142">
        <f t="shared" si="66"/>
        <v>21.079120248719029</v>
      </c>
      <c r="J149">
        <f>Messdaten!S135</f>
        <v>1011.1</v>
      </c>
      <c r="K149" s="147">
        <f t="shared" si="67"/>
        <v>1.3241076130689911E-2</v>
      </c>
      <c r="L149" s="147">
        <f t="shared" si="68"/>
        <v>1.3068041202251902E-2</v>
      </c>
      <c r="M149">
        <f>Messdaten!Q135</f>
        <v>95</v>
      </c>
      <c r="N149" s="124">
        <f t="shared" si="69"/>
        <v>1.1954475073086859</v>
      </c>
      <c r="O149" s="147">
        <f t="shared" si="61"/>
        <v>1.5670940898825099E-2</v>
      </c>
      <c r="P149" s="124">
        <f t="shared" si="70"/>
        <v>1.1800301385293905</v>
      </c>
      <c r="Q149" s="142">
        <f t="shared" si="71"/>
        <v>2.7077620560223781</v>
      </c>
      <c r="R149" s="142">
        <f t="shared" si="76"/>
        <v>2.7676838788391471</v>
      </c>
      <c r="S149" s="142">
        <f t="shared" si="77"/>
        <v>2.94142004656856</v>
      </c>
      <c r="T149" s="142">
        <f t="shared" si="78"/>
        <v>3.0065126386108196</v>
      </c>
      <c r="U149">
        <f>Messdaten!O135</f>
        <v>2.08</v>
      </c>
      <c r="V149" s="142">
        <f t="shared" si="73"/>
        <v>1.223529411764706</v>
      </c>
      <c r="W149">
        <f>Messdaten!V135</f>
        <v>74.099999999999994</v>
      </c>
      <c r="X149" s="155">
        <f t="shared" si="63"/>
        <v>73.786115775519221</v>
      </c>
      <c r="AA149" s="155">
        <f t="shared" si="74"/>
        <v>8.5</v>
      </c>
      <c r="AB149" s="155">
        <f t="shared" si="79"/>
        <v>11.713884224480779</v>
      </c>
      <c r="AC149">
        <f t="shared" si="75"/>
        <v>4.6439840749177418E-2</v>
      </c>
    </row>
    <row r="150" spans="1:29" x14ac:dyDescent="0.3">
      <c r="A150" s="120">
        <f>Messdaten!A136</f>
        <v>43206</v>
      </c>
      <c r="B150">
        <f>Messdaten!L136</f>
        <v>1578</v>
      </c>
      <c r="C150">
        <f>Messdaten!K136</f>
        <v>1438</v>
      </c>
      <c r="D150" s="143">
        <f t="shared" si="64"/>
        <v>1609.2058</v>
      </c>
      <c r="E150">
        <f>Messdaten!M136</f>
        <v>4.2</v>
      </c>
      <c r="F150">
        <f>Messdaten!N136</f>
        <v>8.6999999999999993</v>
      </c>
      <c r="G150" s="143">
        <f t="shared" si="65"/>
        <v>29.971714705020762</v>
      </c>
      <c r="H150">
        <f>Messdaten!R136</f>
        <v>18</v>
      </c>
      <c r="I150" s="142">
        <f t="shared" si="66"/>
        <v>20.685118874563521</v>
      </c>
      <c r="J150">
        <f>Messdaten!S136</f>
        <v>1011.1</v>
      </c>
      <c r="K150" s="147">
        <f t="shared" si="67"/>
        <v>1.2988410895117824E-2</v>
      </c>
      <c r="L150" s="147">
        <f t="shared" si="68"/>
        <v>1.2821875112708086E-2</v>
      </c>
      <c r="M150">
        <f>Messdaten!Q136</f>
        <v>95</v>
      </c>
      <c r="N150" s="124">
        <f t="shared" si="69"/>
        <v>1.1966716822023999</v>
      </c>
      <c r="O150" s="147">
        <f t="shared" si="61"/>
        <v>1.5393872233120737E-2</v>
      </c>
      <c r="P150" s="124">
        <f t="shared" si="70"/>
        <v>1.1815254856495605</v>
      </c>
      <c r="Q150" s="142">
        <f t="shared" si="71"/>
        <v>3.1280003838970081</v>
      </c>
      <c r="R150" s="142">
        <f t="shared" si="76"/>
        <v>3.1898582764063952</v>
      </c>
      <c r="S150" s="142">
        <f t="shared" si="77"/>
        <v>3.4000738072877312</v>
      </c>
      <c r="T150" s="142">
        <f t="shared" si="78"/>
        <v>3.4673120982987951</v>
      </c>
      <c r="U150">
        <f>Messdaten!O136</f>
        <v>2.91</v>
      </c>
      <c r="V150" s="142">
        <f t="shared" si="73"/>
        <v>1.7117647058823531</v>
      </c>
      <c r="W150">
        <f>Messdaten!V136</f>
        <v>73.400000000000006</v>
      </c>
      <c r="X150" s="155">
        <f t="shared" si="63"/>
        <v>73.037401679186928</v>
      </c>
      <c r="AA150" s="155">
        <f t="shared" si="74"/>
        <v>8.5</v>
      </c>
      <c r="AB150" s="155">
        <f t="shared" si="79"/>
        <v>12.462598320813072</v>
      </c>
      <c r="AC150">
        <f t="shared" si="75"/>
        <v>4.9408127163317488E-2</v>
      </c>
    </row>
    <row r="151" spans="1:29" x14ac:dyDescent="0.3">
      <c r="A151" s="120">
        <f>Messdaten!A137</f>
        <v>43206</v>
      </c>
      <c r="B151">
        <f>Messdaten!L137</f>
        <v>1694</v>
      </c>
      <c r="C151">
        <f>Messdaten!K137</f>
        <v>1543</v>
      </c>
      <c r="D151" s="143">
        <f t="shared" si="64"/>
        <v>1722.7212999999999</v>
      </c>
      <c r="E151">
        <f>Messdaten!M137</f>
        <v>4.2</v>
      </c>
      <c r="F151">
        <f>Messdaten!N137</f>
        <v>8.6999999999999993</v>
      </c>
      <c r="G151" s="143">
        <f t="shared" si="65"/>
        <v>29.971714705020762</v>
      </c>
      <c r="H151">
        <f>Messdaten!R137</f>
        <v>18</v>
      </c>
      <c r="I151" s="142">
        <f t="shared" si="66"/>
        <v>20.685118874563521</v>
      </c>
      <c r="J151">
        <f>Messdaten!S137</f>
        <v>1011.1</v>
      </c>
      <c r="K151" s="147">
        <f t="shared" si="67"/>
        <v>1.2988410895117824E-2</v>
      </c>
      <c r="L151" s="147">
        <f t="shared" si="68"/>
        <v>1.2821875112708086E-2</v>
      </c>
      <c r="M151">
        <f>Messdaten!Q137</f>
        <v>95</v>
      </c>
      <c r="N151" s="124">
        <f t="shared" si="69"/>
        <v>1.1966716822023999</v>
      </c>
      <c r="O151" s="147">
        <f t="shared" si="61"/>
        <v>1.5393872233120737E-2</v>
      </c>
      <c r="P151" s="124">
        <f t="shared" si="70"/>
        <v>1.1815254856495605</v>
      </c>
      <c r="Q151" s="142">
        <f t="shared" si="71"/>
        <v>3.3579421104699181</v>
      </c>
      <c r="R151" s="142">
        <f t="shared" si="76"/>
        <v>3.4148750872924922</v>
      </c>
      <c r="S151" s="142">
        <f t="shared" si="77"/>
        <v>3.6500158615623675</v>
      </c>
      <c r="T151" s="142">
        <f t="shared" si="78"/>
        <v>3.7119008677989034</v>
      </c>
      <c r="U151">
        <f>Messdaten!O137</f>
        <v>3.49</v>
      </c>
      <c r="V151" s="142">
        <f t="shared" si="73"/>
        <v>2.0529411764705885</v>
      </c>
      <c r="W151">
        <f>Messdaten!V137</f>
        <v>73</v>
      </c>
      <c r="X151" s="155">
        <f t="shared" si="63"/>
        <v>72.610746796288112</v>
      </c>
      <c r="AA151" s="155">
        <f t="shared" si="74"/>
        <v>8.5</v>
      </c>
      <c r="AB151" s="155">
        <f t="shared" si="79"/>
        <v>12.889253203711888</v>
      </c>
      <c r="AC151">
        <f t="shared" si="75"/>
        <v>5.1099605791326393E-2</v>
      </c>
    </row>
    <row r="152" spans="1:29" x14ac:dyDescent="0.3">
      <c r="A152" s="120">
        <f>Messdaten!A138</f>
        <v>43206</v>
      </c>
      <c r="B152">
        <f>Messdaten!L138</f>
        <v>1823</v>
      </c>
      <c r="C152">
        <f>Messdaten!K138</f>
        <v>1668</v>
      </c>
      <c r="D152" s="143">
        <f t="shared" si="64"/>
        <v>1857.8588</v>
      </c>
      <c r="E152">
        <f>Messdaten!M138</f>
        <v>4.2</v>
      </c>
      <c r="F152">
        <f>Messdaten!N138</f>
        <v>8.6999999999999993</v>
      </c>
      <c r="G152" s="143">
        <f t="shared" si="65"/>
        <v>29.971714705020762</v>
      </c>
      <c r="H152">
        <f>Messdaten!R138</f>
        <v>18</v>
      </c>
      <c r="I152" s="142">
        <f t="shared" si="66"/>
        <v>20.685118874563521</v>
      </c>
      <c r="J152">
        <f>Messdaten!S138</f>
        <v>1011.1</v>
      </c>
      <c r="K152" s="147">
        <f t="shared" si="67"/>
        <v>1.2988410895117824E-2</v>
      </c>
      <c r="L152" s="147">
        <f t="shared" si="68"/>
        <v>1.2821875112708086E-2</v>
      </c>
      <c r="M152">
        <f>Messdaten!Q138</f>
        <v>96</v>
      </c>
      <c r="N152" s="124">
        <f t="shared" si="69"/>
        <v>1.1966716822023999</v>
      </c>
      <c r="O152" s="147">
        <f t="shared" si="61"/>
        <v>1.5393872233120737E-2</v>
      </c>
      <c r="P152" s="124">
        <f t="shared" si="70"/>
        <v>1.1815254856495605</v>
      </c>
      <c r="Q152" s="142">
        <f t="shared" si="71"/>
        <v>3.6136531684691033</v>
      </c>
      <c r="R152" s="142">
        <f t="shared" si="76"/>
        <v>3.6827522431092743</v>
      </c>
      <c r="S152" s="142">
        <f t="shared" si="77"/>
        <v>3.9279686632988171</v>
      </c>
      <c r="T152" s="142">
        <f t="shared" si="78"/>
        <v>4.0030779743466516</v>
      </c>
      <c r="U152">
        <f>Messdaten!O138</f>
        <v>4.21</v>
      </c>
      <c r="V152" s="142">
        <f t="shared" si="73"/>
        <v>2.4764705882352942</v>
      </c>
      <c r="W152">
        <f>Messdaten!V138</f>
        <v>72.8</v>
      </c>
      <c r="X152" s="155">
        <f t="shared" si="63"/>
        <v>72.381104728236849</v>
      </c>
      <c r="AA152" s="155">
        <f t="shared" si="74"/>
        <v>8.5</v>
      </c>
      <c r="AB152" s="155">
        <f t="shared" si="79"/>
        <v>13.118895271763151</v>
      </c>
      <c r="AC152">
        <f t="shared" si="75"/>
        <v>5.2010024646869171E-2</v>
      </c>
    </row>
    <row r="153" spans="1:29" x14ac:dyDescent="0.3">
      <c r="A153" s="120">
        <f>Messdaten!A139</f>
        <v>43206</v>
      </c>
      <c r="B153">
        <f>Messdaten!L139</f>
        <v>1997</v>
      </c>
      <c r="C153">
        <f>Messdaten!K139</f>
        <v>1828</v>
      </c>
      <c r="D153" s="143">
        <f t="shared" si="64"/>
        <v>2030.8347999999999</v>
      </c>
      <c r="E153">
        <f>Messdaten!M139</f>
        <v>4.2</v>
      </c>
      <c r="F153">
        <f>Messdaten!N139</f>
        <v>8.6999999999999993</v>
      </c>
      <c r="G153" s="143">
        <f t="shared" si="65"/>
        <v>29.971714705020762</v>
      </c>
      <c r="H153">
        <f>Messdaten!R139</f>
        <v>18</v>
      </c>
      <c r="I153" s="142">
        <f t="shared" si="66"/>
        <v>20.685118874563521</v>
      </c>
      <c r="J153">
        <f>Messdaten!S139</f>
        <v>1011.1</v>
      </c>
      <c r="K153" s="147">
        <f t="shared" si="67"/>
        <v>1.2988410895117824E-2</v>
      </c>
      <c r="L153" s="147">
        <f t="shared" si="68"/>
        <v>1.2821875112708086E-2</v>
      </c>
      <c r="M153">
        <f>Messdaten!Q139</f>
        <v>96</v>
      </c>
      <c r="N153" s="124">
        <f t="shared" si="69"/>
        <v>1.1966716822023999</v>
      </c>
      <c r="O153" s="147">
        <f t="shared" si="61"/>
        <v>1.5393872233120737E-2</v>
      </c>
      <c r="P153" s="124">
        <f t="shared" si="70"/>
        <v>1.1815254856495605</v>
      </c>
      <c r="Q153" s="142">
        <f t="shared" si="71"/>
        <v>3.9585657583284695</v>
      </c>
      <c r="R153" s="142">
        <f t="shared" si="76"/>
        <v>4.0256350025547549</v>
      </c>
      <c r="S153" s="142">
        <f t="shared" si="77"/>
        <v>4.3028817447107723</v>
      </c>
      <c r="T153" s="142">
        <f t="shared" si="78"/>
        <v>4.3757846707277679</v>
      </c>
      <c r="U153">
        <f>Messdaten!O139</f>
        <v>6.68</v>
      </c>
      <c r="V153" s="142">
        <f t="shared" si="73"/>
        <v>3.9294117647058822</v>
      </c>
      <c r="W153">
        <f>Messdaten!V139</f>
        <v>71.400000000000006</v>
      </c>
      <c r="X153" s="155">
        <f t="shared" si="63"/>
        <v>70.941122403888656</v>
      </c>
      <c r="AA153" s="155">
        <f t="shared" si="74"/>
        <v>8.5</v>
      </c>
      <c r="AB153" s="155">
        <f t="shared" si="79"/>
        <v>14.558877596111344</v>
      </c>
      <c r="AC153">
        <f t="shared" si="75"/>
        <v>5.7718852610577735E-2</v>
      </c>
    </row>
    <row r="154" spans="1:29" x14ac:dyDescent="0.3">
      <c r="A154" s="120">
        <f>Messdaten!A140</f>
        <v>43206</v>
      </c>
      <c r="B154">
        <f>Messdaten!L140</f>
        <v>2078</v>
      </c>
      <c r="C154">
        <f>Messdaten!K140</f>
        <v>1905</v>
      </c>
      <c r="D154" s="143">
        <f t="shared" si="64"/>
        <v>2114.0794999999998</v>
      </c>
      <c r="E154">
        <f>Messdaten!M140</f>
        <v>4.2</v>
      </c>
      <c r="F154">
        <f>Messdaten!N140</f>
        <v>8.6999999999999993</v>
      </c>
      <c r="G154" s="143">
        <f t="shared" si="65"/>
        <v>29.971714705020762</v>
      </c>
      <c r="H154">
        <f>Messdaten!R140</f>
        <v>18</v>
      </c>
      <c r="I154" s="142">
        <f t="shared" si="66"/>
        <v>20.685118874563521</v>
      </c>
      <c r="J154">
        <f>Messdaten!S140</f>
        <v>1011.1</v>
      </c>
      <c r="K154" s="147">
        <f t="shared" si="67"/>
        <v>1.2988410895117824E-2</v>
      </c>
      <c r="L154" s="147">
        <f t="shared" si="68"/>
        <v>1.2821875112708086E-2</v>
      </c>
      <c r="M154">
        <f>Messdaten!Q140</f>
        <v>96</v>
      </c>
      <c r="N154" s="124">
        <f t="shared" si="69"/>
        <v>1.1966716822023999</v>
      </c>
      <c r="O154" s="147">
        <f t="shared" si="61"/>
        <v>1.5393872233120737E-2</v>
      </c>
      <c r="P154" s="124">
        <f t="shared" si="70"/>
        <v>1.1815254856495605</v>
      </c>
      <c r="Q154" s="142">
        <f t="shared" si="71"/>
        <v>4.1191285156767954</v>
      </c>
      <c r="R154" s="142">
        <f t="shared" si="76"/>
        <v>4.1906473305378924</v>
      </c>
      <c r="S154" s="142">
        <f t="shared" si="77"/>
        <v>4.4774102481266826</v>
      </c>
      <c r="T154" s="142">
        <f t="shared" si="78"/>
        <v>4.5551497683611801</v>
      </c>
      <c r="U154">
        <f>Messdaten!O140</f>
        <v>10.52</v>
      </c>
      <c r="V154" s="142">
        <f t="shared" si="73"/>
        <v>6.1882352941176473</v>
      </c>
      <c r="W154">
        <f>Messdaten!V140</f>
        <v>67</v>
      </c>
      <c r="X154" s="155">
        <f t="shared" si="63"/>
        <v>66.522509942554137</v>
      </c>
      <c r="AA154" s="155">
        <f t="shared" si="74"/>
        <v>8.5</v>
      </c>
      <c r="AB154" s="155">
        <f t="shared" si="79"/>
        <v>18.977490057445863</v>
      </c>
      <c r="AC154">
        <f t="shared" si="75"/>
        <v>7.5236497066023214E-2</v>
      </c>
    </row>
    <row r="155" spans="1:29" x14ac:dyDescent="0.3">
      <c r="A155" s="120">
        <f>Messdaten!A141</f>
        <v>43206</v>
      </c>
      <c r="B155">
        <f>Messdaten!L141</f>
        <v>2128</v>
      </c>
      <c r="C155">
        <f>Messdaten!K141</f>
        <v>1958</v>
      </c>
      <c r="D155" s="143">
        <f t="shared" si="64"/>
        <v>2171.3777999999998</v>
      </c>
      <c r="E155">
        <f>Messdaten!M141</f>
        <v>4.2</v>
      </c>
      <c r="F155">
        <f>Messdaten!N141</f>
        <v>8.6999999999999993</v>
      </c>
      <c r="G155" s="143">
        <f t="shared" si="65"/>
        <v>29.971714705020762</v>
      </c>
      <c r="H155">
        <f>Messdaten!R141</f>
        <v>18</v>
      </c>
      <c r="I155" s="142">
        <f t="shared" si="66"/>
        <v>20.685118874563521</v>
      </c>
      <c r="J155">
        <f>Messdaten!S141</f>
        <v>1011.1</v>
      </c>
      <c r="K155" s="147">
        <f t="shared" si="67"/>
        <v>1.2988410895117824E-2</v>
      </c>
      <c r="L155" s="147">
        <f t="shared" si="68"/>
        <v>1.2821875112708086E-2</v>
      </c>
      <c r="M155">
        <f>Messdaten!Q141</f>
        <v>96</v>
      </c>
      <c r="N155" s="124">
        <f t="shared" si="69"/>
        <v>1.1966716822023999</v>
      </c>
      <c r="O155" s="147">
        <f t="shared" si="61"/>
        <v>1.5393872233120737E-2</v>
      </c>
      <c r="P155" s="124">
        <f t="shared" si="70"/>
        <v>1.1815254856495605</v>
      </c>
      <c r="Q155" s="142">
        <f t="shared" si="71"/>
        <v>4.2182413288547735</v>
      </c>
      <c r="R155" s="142">
        <f t="shared" si="76"/>
        <v>4.304227244604208</v>
      </c>
      <c r="S155" s="142">
        <f t="shared" si="77"/>
        <v>4.5851438922105778</v>
      </c>
      <c r="T155" s="142">
        <f t="shared" si="78"/>
        <v>4.6786088615374251</v>
      </c>
      <c r="U155">
        <f>Messdaten!O141</f>
        <v>15.34</v>
      </c>
      <c r="V155" s="142">
        <f t="shared" si="73"/>
        <v>9.0235294117647058</v>
      </c>
      <c r="W155">
        <f>Messdaten!V141</f>
        <v>61.4</v>
      </c>
      <c r="X155" s="155">
        <f>W155-($W$131-$W$143)/$B$143*B155</f>
        <v>60.91102076889085</v>
      </c>
      <c r="AA155" s="155">
        <f t="shared" si="74"/>
        <v>8.5</v>
      </c>
      <c r="AB155" s="155">
        <f t="shared" si="79"/>
        <v>24.58897923110915</v>
      </c>
      <c r="AC155">
        <f t="shared" si="75"/>
        <v>9.7483316190804789E-2</v>
      </c>
    </row>
    <row r="156" spans="1:29" x14ac:dyDescent="0.3">
      <c r="A156" s="120"/>
      <c r="B156">
        <f>SUM(B145:B155)</f>
        <v>15382</v>
      </c>
      <c r="D156" s="143"/>
      <c r="G156" s="143"/>
      <c r="O156" s="147"/>
      <c r="W156" s="153">
        <f>Messdaten!Y131</f>
        <v>93.3</v>
      </c>
      <c r="AA156" s="155"/>
    </row>
    <row r="157" spans="1:29" x14ac:dyDescent="0.3">
      <c r="A157" s="120"/>
      <c r="D157" s="143"/>
      <c r="G157" s="143"/>
      <c r="O157" s="147"/>
      <c r="W157" s="154">
        <f>Messdaten!X144</f>
        <v>94.6</v>
      </c>
      <c r="AA157" s="155"/>
    </row>
    <row r="158" spans="1:29" x14ac:dyDescent="0.3">
      <c r="A158" s="120">
        <f>Messdaten!A144</f>
        <v>43208</v>
      </c>
      <c r="B158">
        <f>Messdaten!L144</f>
        <v>231</v>
      </c>
      <c r="C158">
        <f>Messdaten!K144</f>
        <v>0</v>
      </c>
      <c r="D158" s="143">
        <f t="shared" si="64"/>
        <v>54.584000000000003</v>
      </c>
      <c r="E158">
        <f>Messdaten!M144</f>
        <v>1.4</v>
      </c>
      <c r="F158">
        <f>Messdaten!N144</f>
        <v>8.6</v>
      </c>
      <c r="G158" s="143">
        <f t="shared" si="65"/>
        <v>9.9905715683402523</v>
      </c>
      <c r="H158">
        <f>Messdaten!R144</f>
        <v>20</v>
      </c>
      <c r="I158" s="142">
        <f t="shared" si="66"/>
        <v>23.438034254354093</v>
      </c>
      <c r="J158">
        <f>Messdaten!S144</f>
        <v>1028.7</v>
      </c>
      <c r="K158" s="147">
        <f t="shared" si="67"/>
        <v>1.4499635628120551E-2</v>
      </c>
      <c r="L158" s="147">
        <f t="shared" si="68"/>
        <v>1.4292401021064141E-2</v>
      </c>
      <c r="M158">
        <f>Messdaten!Q144</f>
        <v>88</v>
      </c>
      <c r="N158" s="124">
        <f t="shared" si="69"/>
        <v>1.1885515655999999</v>
      </c>
      <c r="O158" s="147">
        <f t="shared" si="61"/>
        <v>1.7323591614786273E-2</v>
      </c>
      <c r="P158" s="124">
        <f t="shared" si="70"/>
        <v>1.1718119057087149</v>
      </c>
      <c r="Q158" s="142">
        <f t="shared" si="71"/>
        <v>0.45790119688226161</v>
      </c>
      <c r="R158" s="142">
        <f t="shared" si="76"/>
        <v>0.1081994758901358</v>
      </c>
      <c r="S158" s="142">
        <f t="shared" si="77"/>
        <v>0.49567924181565554</v>
      </c>
      <c r="T158" s="142">
        <f t="shared" si="78"/>
        <v>0.1171262153041807</v>
      </c>
      <c r="U158">
        <f>Messdaten!O144</f>
        <v>0.04</v>
      </c>
      <c r="V158" s="142">
        <f t="shared" si="73"/>
        <v>2.3529411764705882E-2</v>
      </c>
      <c r="W158">
        <f>Messdaten!V144</f>
        <v>84.5</v>
      </c>
      <c r="X158" s="155">
        <f>W158-($W$157-$W$165)/$B$165*B158</f>
        <v>84.47677354485532</v>
      </c>
      <c r="Y158" s="155">
        <v>78</v>
      </c>
      <c r="Z158" s="155">
        <f>$N$3*Y158/10/1000</f>
        <v>5.0153999999999996</v>
      </c>
      <c r="AA158" s="155">
        <f>2+Z158</f>
        <v>7.0153999999999996</v>
      </c>
      <c r="AB158" s="155">
        <f>$W$157-AA158-X158</f>
        <v>3.107826455144675</v>
      </c>
      <c r="AC158">
        <f t="shared" si="75"/>
        <v>1.2321016913533361E-2</v>
      </c>
    </row>
    <row r="159" spans="1:29" x14ac:dyDescent="0.3">
      <c r="A159" s="120">
        <f>Messdaten!A145</f>
        <v>43208</v>
      </c>
      <c r="B159">
        <f>Messdaten!L145</f>
        <v>455</v>
      </c>
      <c r="C159">
        <f>Messdaten!K145</f>
        <v>417</v>
      </c>
      <c r="D159" s="143">
        <f t="shared" si="64"/>
        <v>505.40269999999998</v>
      </c>
      <c r="E159">
        <f>Messdaten!M145</f>
        <v>1.4</v>
      </c>
      <c r="F159">
        <f>Messdaten!N145</f>
        <v>8.6</v>
      </c>
      <c r="G159" s="143">
        <f t="shared" si="65"/>
        <v>9.9905715683402523</v>
      </c>
      <c r="H159">
        <f>Messdaten!R145</f>
        <v>19.600000000000001</v>
      </c>
      <c r="I159" s="142">
        <f t="shared" si="66"/>
        <v>22.863209664445709</v>
      </c>
      <c r="J159">
        <f>Messdaten!S145</f>
        <v>1028.7</v>
      </c>
      <c r="K159" s="147">
        <f t="shared" si="67"/>
        <v>1.4135944702390253E-2</v>
      </c>
      <c r="L159" s="147">
        <f t="shared" si="68"/>
        <v>1.3938905110535853E-2</v>
      </c>
      <c r="M159">
        <f>Messdaten!Q145</f>
        <v>89</v>
      </c>
      <c r="N159" s="124">
        <f t="shared" si="69"/>
        <v>1.1901678785100351</v>
      </c>
      <c r="O159" s="147">
        <f t="shared" si="61"/>
        <v>1.692181513801146E-2</v>
      </c>
      <c r="P159" s="124">
        <f t="shared" si="70"/>
        <v>1.1738141129613828</v>
      </c>
      <c r="Q159" s="142">
        <f t="shared" si="71"/>
        <v>0.90192659991960622</v>
      </c>
      <c r="R159" s="142">
        <f t="shared" si="76"/>
        <v>1.0018376676949203</v>
      </c>
      <c r="S159" s="142">
        <f t="shared" si="77"/>
        <v>0.97717165061373623</v>
      </c>
      <c r="T159" s="142">
        <f t="shared" si="78"/>
        <v>1.085418001282723</v>
      </c>
      <c r="U159">
        <f>Messdaten!O145</f>
        <v>0.18</v>
      </c>
      <c r="V159" s="142">
        <f t="shared" si="73"/>
        <v>0.10588235294117647</v>
      </c>
      <c r="W159">
        <f>Messdaten!V145</f>
        <v>84.8</v>
      </c>
      <c r="X159" s="155">
        <f t="shared" ref="X159:X164" si="80">W159-($W$157-$W$165)/$B$165*B159</f>
        <v>84.754250921684729</v>
      </c>
      <c r="Y159" s="155">
        <v>78</v>
      </c>
      <c r="Z159" s="155">
        <f t="shared" ref="Z159:Z192" si="81">$N$3*Y159/10/1000</f>
        <v>5.0153999999999996</v>
      </c>
      <c r="AA159" s="155">
        <f>2+Z159</f>
        <v>7.0153999999999996</v>
      </c>
      <c r="AB159" s="155">
        <f t="shared" ref="AB159:AB164" si="82">$W$157-AA159-X159</f>
        <v>2.8303490783152654</v>
      </c>
      <c r="AC159">
        <f t="shared" si="75"/>
        <v>1.1220954377101005E-2</v>
      </c>
    </row>
    <row r="160" spans="1:29" x14ac:dyDescent="0.3">
      <c r="A160" s="120">
        <f>Messdaten!A146</f>
        <v>43208</v>
      </c>
      <c r="B160">
        <f>Messdaten!L146</f>
        <v>913</v>
      </c>
      <c r="C160">
        <f>Messdaten!K146</f>
        <v>825</v>
      </c>
      <c r="D160" s="143">
        <f t="shared" si="64"/>
        <v>946.49149999999986</v>
      </c>
      <c r="E160">
        <f>Messdaten!M146</f>
        <v>1.4</v>
      </c>
      <c r="F160">
        <f>Messdaten!N146</f>
        <v>8.6</v>
      </c>
      <c r="G160" s="143">
        <f t="shared" si="65"/>
        <v>9.9905715683402523</v>
      </c>
      <c r="H160">
        <f>Messdaten!R146</f>
        <v>19</v>
      </c>
      <c r="I160" s="142">
        <f t="shared" si="66"/>
        <v>22.024046684338206</v>
      </c>
      <c r="J160">
        <f>Messdaten!S146</f>
        <v>1028.7</v>
      </c>
      <c r="K160" s="147">
        <f t="shared" si="67"/>
        <v>1.3605752909996056E-2</v>
      </c>
      <c r="L160" s="147">
        <f t="shared" si="68"/>
        <v>1.3423121239135459E-2</v>
      </c>
      <c r="M160">
        <f>Messdaten!Q146</f>
        <v>91</v>
      </c>
      <c r="N160" s="124">
        <f t="shared" si="69"/>
        <v>1.1925995644662999</v>
      </c>
      <c r="O160" s="147">
        <f t="shared" si="61"/>
        <v>1.6334200393065934E-2</v>
      </c>
      <c r="P160" s="124">
        <f t="shared" si="70"/>
        <v>1.1768104118749492</v>
      </c>
      <c r="Q160" s="142">
        <f t="shared" si="71"/>
        <v>1.8097999686298911</v>
      </c>
      <c r="R160" s="142">
        <f t="shared" si="76"/>
        <v>1.8761887042808965</v>
      </c>
      <c r="S160" s="142">
        <f t="shared" si="77"/>
        <v>1.9632871652038473</v>
      </c>
      <c r="T160" s="142">
        <f t="shared" si="78"/>
        <v>2.0353062584058459</v>
      </c>
      <c r="U160">
        <f>Messdaten!O146</f>
        <v>0.8</v>
      </c>
      <c r="V160" s="142">
        <f t="shared" si="73"/>
        <v>0.4705882352941177</v>
      </c>
      <c r="W160">
        <f>Messdaten!V146</f>
        <v>85.3</v>
      </c>
      <c r="X160" s="155">
        <f t="shared" si="80"/>
        <v>85.208200201094854</v>
      </c>
      <c r="Y160" s="155">
        <v>78</v>
      </c>
      <c r="Z160" s="155">
        <f t="shared" si="81"/>
        <v>5.0153999999999996</v>
      </c>
      <c r="AA160" s="155">
        <f t="shared" ref="AA160:AA173" si="83">2+Z160</f>
        <v>7.0153999999999996</v>
      </c>
      <c r="AB160" s="155">
        <f t="shared" si="82"/>
        <v>2.3763997989051404</v>
      </c>
      <c r="AC160">
        <f t="shared" si="75"/>
        <v>9.4212667722028531E-3</v>
      </c>
    </row>
    <row r="161" spans="1:29" x14ac:dyDescent="0.3">
      <c r="A161" s="120">
        <f>Messdaten!A147</f>
        <v>43208</v>
      </c>
      <c r="B161">
        <f>Messdaten!L147</f>
        <v>1356</v>
      </c>
      <c r="C161">
        <f>Messdaten!K147</f>
        <v>1233</v>
      </c>
      <c r="D161" s="143">
        <f t="shared" si="64"/>
        <v>1387.5803000000001</v>
      </c>
      <c r="E161">
        <f>Messdaten!M147</f>
        <v>1.4</v>
      </c>
      <c r="F161">
        <f>Messdaten!N147</f>
        <v>8.6</v>
      </c>
      <c r="G161" s="143">
        <f t="shared" si="65"/>
        <v>9.9905715683402523</v>
      </c>
      <c r="H161">
        <f>Messdaten!R147</f>
        <v>18</v>
      </c>
      <c r="I161" s="142">
        <f t="shared" si="66"/>
        <v>20.685118874563521</v>
      </c>
      <c r="J161">
        <f>Messdaten!S147</f>
        <v>1028.7</v>
      </c>
      <c r="K161" s="147">
        <f t="shared" si="67"/>
        <v>1.2761632465518799E-2</v>
      </c>
      <c r="L161" s="147">
        <f t="shared" si="68"/>
        <v>1.2600825363468031E-2</v>
      </c>
      <c r="M161">
        <f>Messdaten!Q147</f>
        <v>94</v>
      </c>
      <c r="N161" s="124">
        <f t="shared" si="69"/>
        <v>1.1966716822023999</v>
      </c>
      <c r="O161" s="147">
        <f t="shared" si="61"/>
        <v>1.5393872233120737E-2</v>
      </c>
      <c r="P161" s="124">
        <f t="shared" si="70"/>
        <v>1.181786606813237</v>
      </c>
      <c r="Q161" s="142">
        <f t="shared" si="71"/>
        <v>2.6879394933867822</v>
      </c>
      <c r="R161" s="142">
        <f t="shared" si="76"/>
        <v>2.750539740866873</v>
      </c>
      <c r="S161" s="142">
        <f t="shared" si="77"/>
        <v>2.9220592665787963</v>
      </c>
      <c r="T161" s="142">
        <f t="shared" si="78"/>
        <v>2.9901120012811111</v>
      </c>
      <c r="U161">
        <f>Messdaten!O147</f>
        <v>1.8</v>
      </c>
      <c r="V161" s="142">
        <f t="shared" si="73"/>
        <v>1.0588235294117647</v>
      </c>
      <c r="W161">
        <f>Messdaten!V147</f>
        <v>85.6</v>
      </c>
      <c r="X161" s="155">
        <f t="shared" si="80"/>
        <v>85.463657691877998</v>
      </c>
      <c r="Y161" s="155">
        <v>78</v>
      </c>
      <c r="Z161" s="155">
        <f t="shared" si="81"/>
        <v>5.0153999999999996</v>
      </c>
      <c r="AA161" s="155">
        <f t="shared" si="83"/>
        <v>7.0153999999999996</v>
      </c>
      <c r="AB161" s="155">
        <f t="shared" si="82"/>
        <v>2.1209423081219967</v>
      </c>
      <c r="AC161">
        <f t="shared" si="75"/>
        <v>8.4085023498466568E-3</v>
      </c>
    </row>
    <row r="162" spans="1:29" x14ac:dyDescent="0.3">
      <c r="A162" s="120">
        <f>Messdaten!A148</f>
        <v>43208</v>
      </c>
      <c r="B162">
        <f>Messdaten!L148</f>
        <v>1814</v>
      </c>
      <c r="C162">
        <f>Messdaten!K148</f>
        <v>1677</v>
      </c>
      <c r="D162" s="143">
        <f t="shared" si="64"/>
        <v>1867.5887</v>
      </c>
      <c r="E162">
        <f>Messdaten!M148</f>
        <v>1.4</v>
      </c>
      <c r="F162">
        <f>Messdaten!N148</f>
        <v>8.6</v>
      </c>
      <c r="G162" s="143">
        <f t="shared" si="65"/>
        <v>9.9905715683402523</v>
      </c>
      <c r="H162">
        <f>Messdaten!R148</f>
        <v>18</v>
      </c>
      <c r="I162" s="142">
        <f t="shared" si="66"/>
        <v>20.685118874563521</v>
      </c>
      <c r="J162">
        <f>Messdaten!S148</f>
        <v>1028.7</v>
      </c>
      <c r="K162" s="147">
        <f t="shared" si="67"/>
        <v>1.2761632465518799E-2</v>
      </c>
      <c r="L162" s="147">
        <f t="shared" si="68"/>
        <v>1.2600825363468031E-2</v>
      </c>
      <c r="M162">
        <f>Messdaten!Q148</f>
        <v>94</v>
      </c>
      <c r="N162" s="124">
        <f t="shared" si="69"/>
        <v>1.1966716822023999</v>
      </c>
      <c r="O162" s="147">
        <f t="shared" si="61"/>
        <v>1.5393872233120737E-2</v>
      </c>
      <c r="P162" s="124">
        <f t="shared" si="70"/>
        <v>1.181786606813237</v>
      </c>
      <c r="Q162" s="142">
        <f t="shared" si="71"/>
        <v>3.5958128620970675</v>
      </c>
      <c r="R162" s="142">
        <f t="shared" si="76"/>
        <v>3.7020393983280826</v>
      </c>
      <c r="S162" s="142">
        <f t="shared" si="77"/>
        <v>3.9090084878863847</v>
      </c>
      <c r="T162" s="142">
        <f t="shared" si="78"/>
        <v>4.0244873650389739</v>
      </c>
      <c r="U162">
        <f>Messdaten!O148</f>
        <v>3.4</v>
      </c>
      <c r="V162" s="142">
        <f t="shared" si="73"/>
        <v>2</v>
      </c>
      <c r="W162">
        <f>Messdaten!V148</f>
        <v>85.9</v>
      </c>
      <c r="X162" s="155">
        <f t="shared" si="80"/>
        <v>85.717606971288134</v>
      </c>
      <c r="Y162" s="155">
        <v>78</v>
      </c>
      <c r="Z162" s="155">
        <f t="shared" si="81"/>
        <v>5.0153999999999996</v>
      </c>
      <c r="AA162" s="155">
        <f t="shared" si="83"/>
        <v>7.0153999999999996</v>
      </c>
      <c r="AB162" s="155">
        <f t="shared" si="82"/>
        <v>1.8669930287118603</v>
      </c>
      <c r="AC162">
        <f t="shared" si="75"/>
        <v>7.4017172503722901E-3</v>
      </c>
    </row>
    <row r="163" spans="1:29" x14ac:dyDescent="0.3">
      <c r="A163" s="120">
        <f>Messdaten!A149</f>
        <v>43208</v>
      </c>
      <c r="B163">
        <f>Messdaten!L149</f>
        <v>2024</v>
      </c>
      <c r="C163">
        <f>Messdaten!K149</f>
        <v>1887</v>
      </c>
      <c r="D163" s="143">
        <f t="shared" si="64"/>
        <v>2094.6196999999997</v>
      </c>
      <c r="E163">
        <f>Messdaten!M149</f>
        <v>1.4</v>
      </c>
      <c r="F163">
        <f>Messdaten!N149</f>
        <v>8.6</v>
      </c>
      <c r="G163" s="143">
        <f t="shared" si="65"/>
        <v>9.9905715683402523</v>
      </c>
      <c r="H163">
        <f>Messdaten!R149</f>
        <v>17.7</v>
      </c>
      <c r="I163" s="142">
        <f t="shared" si="66"/>
        <v>20.297566655484577</v>
      </c>
      <c r="J163">
        <f>Messdaten!S149</f>
        <v>1028.7</v>
      </c>
      <c r="K163" s="147">
        <f t="shared" si="67"/>
        <v>1.2517720394056383E-2</v>
      </c>
      <c r="L163" s="147">
        <f t="shared" si="68"/>
        <v>1.2362964264155969E-2</v>
      </c>
      <c r="M163">
        <f>Messdaten!Q149</f>
        <v>94.5</v>
      </c>
      <c r="N163" s="124">
        <f t="shared" si="69"/>
        <v>1.1978980385211182</v>
      </c>
      <c r="O163" s="147">
        <f t="shared" si="61"/>
        <v>1.5121036410962933E-2</v>
      </c>
      <c r="P163" s="124">
        <f t="shared" si="70"/>
        <v>1.1832754087115649</v>
      </c>
      <c r="Q163" s="142">
        <f t="shared" si="71"/>
        <v>4.0120866774445778</v>
      </c>
      <c r="R163" s="142">
        <f t="shared" si="76"/>
        <v>4.1520730201002758</v>
      </c>
      <c r="S163" s="142">
        <f t="shared" si="77"/>
        <v>4.3642862356860057</v>
      </c>
      <c r="T163" s="142">
        <f t="shared" si="78"/>
        <v>4.5165612281159833</v>
      </c>
      <c r="U163">
        <f>Messdaten!O149</f>
        <v>4.5599999999999996</v>
      </c>
      <c r="V163" s="142">
        <f t="shared" si="73"/>
        <v>2.6823529411764704</v>
      </c>
      <c r="W163">
        <f>Messdaten!V149</f>
        <v>83.9</v>
      </c>
      <c r="X163" s="155">
        <f t="shared" si="80"/>
        <v>83.696492012065704</v>
      </c>
      <c r="Y163" s="155">
        <v>78</v>
      </c>
      <c r="Z163" s="155">
        <f t="shared" si="81"/>
        <v>5.0153999999999996</v>
      </c>
      <c r="AA163" s="155">
        <f t="shared" si="83"/>
        <v>7.0153999999999996</v>
      </c>
      <c r="AB163" s="155">
        <f t="shared" si="82"/>
        <v>3.8881079879342906</v>
      </c>
      <c r="AC163">
        <f t="shared" si="75"/>
        <v>1.5414452824957519E-2</v>
      </c>
    </row>
    <row r="164" spans="1:29" x14ac:dyDescent="0.3">
      <c r="A164" s="120">
        <f>Messdaten!A150</f>
        <v>43208</v>
      </c>
      <c r="B164">
        <f>Messdaten!L150</f>
        <v>2158</v>
      </c>
      <c r="C164">
        <f>Messdaten!K150</f>
        <v>2014</v>
      </c>
      <c r="D164" s="143">
        <f t="shared" si="64"/>
        <v>2231.9193999999998</v>
      </c>
      <c r="E164">
        <f>Messdaten!M150</f>
        <v>1.4</v>
      </c>
      <c r="F164">
        <f>Messdaten!N150</f>
        <v>8.6</v>
      </c>
      <c r="G164" s="143">
        <f t="shared" si="65"/>
        <v>9.9905715683402523</v>
      </c>
      <c r="H164">
        <f>Messdaten!R150</f>
        <v>17.7</v>
      </c>
      <c r="I164" s="142">
        <f t="shared" si="66"/>
        <v>20.297566655484577</v>
      </c>
      <c r="J164">
        <f>Messdaten!S150</f>
        <v>1028.7</v>
      </c>
      <c r="K164" s="147">
        <f t="shared" si="67"/>
        <v>1.2517720394056383E-2</v>
      </c>
      <c r="L164" s="147">
        <f t="shared" si="68"/>
        <v>1.2362964264155969E-2</v>
      </c>
      <c r="M164">
        <f>Messdaten!Q150</f>
        <v>94.5</v>
      </c>
      <c r="N164" s="124">
        <f t="shared" si="69"/>
        <v>1.1978980385211182</v>
      </c>
      <c r="O164" s="147">
        <f t="shared" si="61"/>
        <v>1.5121036410962933E-2</v>
      </c>
      <c r="P164" s="124">
        <f t="shared" si="70"/>
        <v>1.1832754087115649</v>
      </c>
      <c r="Q164" s="142">
        <f t="shared" si="71"/>
        <v>4.2777090167615608</v>
      </c>
      <c r="R164" s="142">
        <f t="shared" si="76"/>
        <v>4.4242362104101263</v>
      </c>
      <c r="S164" s="142">
        <f t="shared" si="77"/>
        <v>4.653226134688933</v>
      </c>
      <c r="T164" s="142">
        <f t="shared" si="78"/>
        <v>4.8126161643184622</v>
      </c>
      <c r="U164">
        <f>Messdaten!O150</f>
        <v>5.54</v>
      </c>
      <c r="V164" s="142">
        <f t="shared" si="73"/>
        <v>3.2588235294117647</v>
      </c>
      <c r="W164">
        <f>Messdaten!V150</f>
        <v>82.6</v>
      </c>
      <c r="X164" s="155">
        <f t="shared" si="80"/>
        <v>82.383018657133277</v>
      </c>
      <c r="Y164" s="155">
        <v>78</v>
      </c>
      <c r="Z164" s="155">
        <f t="shared" si="81"/>
        <v>5.0153999999999996</v>
      </c>
      <c r="AA164" s="155">
        <f t="shared" si="83"/>
        <v>7.0153999999999996</v>
      </c>
      <c r="AB164" s="155">
        <f t="shared" si="82"/>
        <v>5.2015813428667173</v>
      </c>
      <c r="AC164">
        <f t="shared" si="75"/>
        <v>2.0621734394624339E-2</v>
      </c>
    </row>
    <row r="165" spans="1:29" x14ac:dyDescent="0.3">
      <c r="A165" s="120"/>
      <c r="B165">
        <f>SUM(B158:B164)</f>
        <v>8951</v>
      </c>
      <c r="D165" s="143"/>
      <c r="G165" s="143"/>
      <c r="O165" s="147"/>
      <c r="W165" s="153">
        <f>Messdaten!Y144</f>
        <v>93.7</v>
      </c>
      <c r="AA165" s="155">
        <f t="shared" si="83"/>
        <v>2</v>
      </c>
      <c r="AB165" s="155"/>
    </row>
    <row r="166" spans="1:29" x14ac:dyDescent="0.3">
      <c r="A166" s="120"/>
      <c r="D166" s="143"/>
      <c r="G166" s="143"/>
      <c r="O166" s="147"/>
      <c r="W166" s="154">
        <f>Messdaten!X153</f>
        <v>93.7</v>
      </c>
      <c r="AA166" s="155">
        <f t="shared" si="83"/>
        <v>2</v>
      </c>
      <c r="AB166" s="155"/>
    </row>
    <row r="167" spans="1:29" x14ac:dyDescent="0.3">
      <c r="A167" s="120">
        <f>Messdaten!A153</f>
        <v>43208</v>
      </c>
      <c r="B167">
        <f>Messdaten!L153</f>
        <v>229</v>
      </c>
      <c r="C167">
        <f>Messdaten!K153</f>
        <v>0</v>
      </c>
      <c r="D167" s="143">
        <f t="shared" si="64"/>
        <v>54.584000000000003</v>
      </c>
      <c r="E167">
        <f>Messdaten!M153</f>
        <v>1.7</v>
      </c>
      <c r="F167">
        <f>Messdaten!N153</f>
        <v>8.6</v>
      </c>
      <c r="G167" s="143">
        <f t="shared" si="65"/>
        <v>12.131408332984593</v>
      </c>
      <c r="H167">
        <f>Messdaten!R153</f>
        <v>17.5</v>
      </c>
      <c r="I167" s="142">
        <f t="shared" si="66"/>
        <v>20.042737170221265</v>
      </c>
      <c r="J167">
        <f>Messdaten!S153</f>
        <v>1028.7</v>
      </c>
      <c r="K167" s="147">
        <f t="shared" si="67"/>
        <v>1.2357441599632599E-2</v>
      </c>
      <c r="L167" s="147">
        <f t="shared" si="68"/>
        <v>1.2206599262120822E-2</v>
      </c>
      <c r="M167">
        <f>Messdaten!Q153</f>
        <v>95</v>
      </c>
      <c r="N167" s="124">
        <f t="shared" si="69"/>
        <v>1.1987168228921874</v>
      </c>
      <c r="O167" s="147">
        <f t="shared" si="61"/>
        <v>1.4941470962631594E-2</v>
      </c>
      <c r="P167" s="124">
        <f t="shared" si="70"/>
        <v>1.1842669515548072</v>
      </c>
      <c r="Q167" s="142">
        <f t="shared" si="71"/>
        <v>0.45393668435514245</v>
      </c>
      <c r="R167" s="142">
        <f t="shared" si="76"/>
        <v>0.1081994758901358</v>
      </c>
      <c r="S167" s="142">
        <f t="shared" si="77"/>
        <v>0.49399219377444531</v>
      </c>
      <c r="T167" s="142">
        <f t="shared" si="78"/>
        <v>0.11774703015276998</v>
      </c>
      <c r="U167">
        <f>Messdaten!O153</f>
        <v>0.04</v>
      </c>
      <c r="V167" s="142">
        <f t="shared" si="73"/>
        <v>2.3529411764705882E-2</v>
      </c>
      <c r="W167">
        <f>Messdaten!V153</f>
        <v>81.8</v>
      </c>
      <c r="X167" s="155">
        <f>W167-($W$166-$W$174)/$B$174*B167</f>
        <v>81.78725937465228</v>
      </c>
      <c r="Y167" s="155">
        <v>90</v>
      </c>
      <c r="Z167" s="155">
        <f t="shared" si="81"/>
        <v>5.7869999999999999</v>
      </c>
      <c r="AA167" s="155">
        <f>2+Z167</f>
        <v>7.7869999999999999</v>
      </c>
      <c r="AB167" s="155">
        <f>$W$166-AA167-X167</f>
        <v>4.1257406253477171</v>
      </c>
      <c r="AC167">
        <f t="shared" si="75"/>
        <v>1.6356550392835414E-2</v>
      </c>
    </row>
    <row r="168" spans="1:29" x14ac:dyDescent="0.3">
      <c r="A168" s="120">
        <f>Messdaten!A154</f>
        <v>43208</v>
      </c>
      <c r="B168">
        <f>Messdaten!L154</f>
        <v>455</v>
      </c>
      <c r="C168">
        <f>Messdaten!K154</f>
        <v>408</v>
      </c>
      <c r="D168" s="143">
        <f t="shared" si="64"/>
        <v>495.6728</v>
      </c>
      <c r="E168">
        <f>Messdaten!M154</f>
        <v>1.7</v>
      </c>
      <c r="F168">
        <f>Messdaten!N154</f>
        <v>8.6</v>
      </c>
      <c r="G168" s="143">
        <f t="shared" si="65"/>
        <v>12.131408332984593</v>
      </c>
      <c r="H168">
        <f>Messdaten!R154</f>
        <v>17.7</v>
      </c>
      <c r="I168" s="142">
        <f t="shared" si="66"/>
        <v>20.297566655484577</v>
      </c>
      <c r="J168">
        <f>Messdaten!S154</f>
        <v>1028.7</v>
      </c>
      <c r="K168" s="147">
        <f t="shared" si="67"/>
        <v>1.2517720394056383E-2</v>
      </c>
      <c r="L168" s="147">
        <f t="shared" si="68"/>
        <v>1.2362964264155969E-2</v>
      </c>
      <c r="M168">
        <f>Messdaten!Q154</f>
        <v>94</v>
      </c>
      <c r="N168" s="124">
        <f t="shared" si="69"/>
        <v>1.1978980385211182</v>
      </c>
      <c r="O168" s="147">
        <f t="shared" si="61"/>
        <v>1.5121036410962933E-2</v>
      </c>
      <c r="P168" s="124">
        <f t="shared" si="70"/>
        <v>1.1832754087115649</v>
      </c>
      <c r="Q168" s="142">
        <f t="shared" si="71"/>
        <v>0.90192659991960622</v>
      </c>
      <c r="R168" s="142">
        <f t="shared" si="76"/>
        <v>0.98255051247611214</v>
      </c>
      <c r="S168" s="142">
        <f t="shared" si="77"/>
        <v>0.98110189586814855</v>
      </c>
      <c r="T168" s="142">
        <f t="shared" si="78"/>
        <v>1.0688033490335684</v>
      </c>
      <c r="U168">
        <f>Messdaten!O154</f>
        <v>0.19</v>
      </c>
      <c r="V168" s="142">
        <f t="shared" si="73"/>
        <v>0.11176470588235295</v>
      </c>
      <c r="W168">
        <f>Messdaten!V154</f>
        <v>81.8</v>
      </c>
      <c r="X168" s="155">
        <f t="shared" ref="X168:X173" si="84">W168-($W$166-$W$174)/$B$174*B168</f>
        <v>81.774685657060189</v>
      </c>
      <c r="Y168" s="155">
        <v>90</v>
      </c>
      <c r="Z168" s="155">
        <f t="shared" si="81"/>
        <v>5.7869999999999999</v>
      </c>
      <c r="AA168" s="155">
        <f t="shared" si="83"/>
        <v>7.7869999999999999</v>
      </c>
      <c r="AB168" s="155">
        <f t="shared" ref="AB168:AB173" si="85">$W$166-AA168-X168</f>
        <v>4.1383143429398075</v>
      </c>
      <c r="AC168">
        <f t="shared" si="75"/>
        <v>1.6406399053741715E-2</v>
      </c>
    </row>
    <row r="169" spans="1:29" x14ac:dyDescent="0.3">
      <c r="A169" s="120">
        <f>Messdaten!A155</f>
        <v>43208</v>
      </c>
      <c r="B169">
        <f>Messdaten!L155</f>
        <v>917</v>
      </c>
      <c r="C169">
        <f>Messdaten!K155</f>
        <v>818</v>
      </c>
      <c r="D169" s="143">
        <f t="shared" si="64"/>
        <v>938.92380000000003</v>
      </c>
      <c r="E169">
        <f>Messdaten!M155</f>
        <v>1.7</v>
      </c>
      <c r="F169">
        <f>Messdaten!N155</f>
        <v>8.6</v>
      </c>
      <c r="G169" s="143">
        <f t="shared" si="65"/>
        <v>12.131408332984593</v>
      </c>
      <c r="H169">
        <f>Messdaten!R155</f>
        <v>17.5</v>
      </c>
      <c r="I169" s="142">
        <f t="shared" si="66"/>
        <v>20.042737170221265</v>
      </c>
      <c r="J169">
        <f>Messdaten!S155</f>
        <v>1028.7</v>
      </c>
      <c r="K169" s="147">
        <f t="shared" si="67"/>
        <v>1.2357441599632599E-2</v>
      </c>
      <c r="L169" s="147">
        <f t="shared" si="68"/>
        <v>1.2206599262120822E-2</v>
      </c>
      <c r="M169">
        <f>Messdaten!Q155</f>
        <v>94</v>
      </c>
      <c r="N169" s="124">
        <f t="shared" si="69"/>
        <v>1.1987168228921874</v>
      </c>
      <c r="O169" s="147">
        <f t="shared" si="61"/>
        <v>1.4941470962631594E-2</v>
      </c>
      <c r="P169" s="124">
        <f t="shared" si="70"/>
        <v>1.1842669515548072</v>
      </c>
      <c r="Q169" s="142">
        <f t="shared" si="71"/>
        <v>1.8177289936841294</v>
      </c>
      <c r="R169" s="142">
        <f t="shared" si="76"/>
        <v>1.861187583555157</v>
      </c>
      <c r="S169" s="142">
        <f t="shared" si="77"/>
        <v>1.9781259462496348</v>
      </c>
      <c r="T169" s="142">
        <f t="shared" si="78"/>
        <v>2.0254193351486403</v>
      </c>
      <c r="U169">
        <f>Messdaten!O155</f>
        <v>0.82</v>
      </c>
      <c r="V169" s="142">
        <f t="shared" si="73"/>
        <v>0.4823529411764706</v>
      </c>
      <c r="W169">
        <f>Messdaten!V155</f>
        <v>81.900000000000006</v>
      </c>
      <c r="X169" s="155">
        <f t="shared" si="84"/>
        <v>81.848981862690565</v>
      </c>
      <c r="Y169" s="155">
        <v>90</v>
      </c>
      <c r="Z169" s="155">
        <f t="shared" si="81"/>
        <v>5.7869999999999999</v>
      </c>
      <c r="AA169" s="155">
        <f t="shared" si="83"/>
        <v>7.7869999999999999</v>
      </c>
      <c r="AB169" s="155">
        <f t="shared" si="85"/>
        <v>4.0640181373094322</v>
      </c>
      <c r="AC169">
        <f t="shared" si="75"/>
        <v>1.6111850815802669E-2</v>
      </c>
    </row>
    <row r="170" spans="1:29" x14ac:dyDescent="0.3">
      <c r="A170" s="120">
        <f>Messdaten!A156</f>
        <v>43208</v>
      </c>
      <c r="B170">
        <f>Messdaten!L156</f>
        <v>1356</v>
      </c>
      <c r="C170">
        <f>Messdaten!K156</f>
        <v>234</v>
      </c>
      <c r="D170" s="143">
        <f t="shared" si="64"/>
        <v>307.56139999999999</v>
      </c>
      <c r="E170">
        <f>Messdaten!M156</f>
        <v>1.7</v>
      </c>
      <c r="F170">
        <f>Messdaten!N156</f>
        <v>8.6</v>
      </c>
      <c r="G170" s="143">
        <f t="shared" si="65"/>
        <v>12.131408332984593</v>
      </c>
      <c r="H170">
        <f>Messdaten!R156</f>
        <v>17</v>
      </c>
      <c r="I170" s="142">
        <f t="shared" si="66"/>
        <v>19.41785770263985</v>
      </c>
      <c r="J170">
        <f>Messdaten!S156</f>
        <v>1028.7</v>
      </c>
      <c r="K170" s="147">
        <f t="shared" si="67"/>
        <v>1.1964756935468878E-2</v>
      </c>
      <c r="L170" s="147">
        <f t="shared" si="68"/>
        <v>1.1823294095440369E-2</v>
      </c>
      <c r="M170">
        <f>Messdaten!Q156</f>
        <v>95</v>
      </c>
      <c r="N170" s="124">
        <f t="shared" si="69"/>
        <v>1.2007680379940999</v>
      </c>
      <c r="O170" s="147">
        <f t="shared" si="61"/>
        <v>1.4500580555726865E-2</v>
      </c>
      <c r="P170" s="124">
        <f t="shared" si="70"/>
        <v>1.1867424489689558</v>
      </c>
      <c r="Q170" s="142">
        <f t="shared" si="71"/>
        <v>2.6879394933867822</v>
      </c>
      <c r="R170" s="142">
        <f t="shared" si="76"/>
        <v>0.60966551157915161</v>
      </c>
      <c r="S170" s="142">
        <f t="shared" si="77"/>
        <v>2.9281797092644406</v>
      </c>
      <c r="T170" s="142">
        <f t="shared" si="78"/>
        <v>0.66415564220720091</v>
      </c>
      <c r="U170">
        <f>Messdaten!O156</f>
        <v>1.81</v>
      </c>
      <c r="V170" s="142">
        <f t="shared" si="73"/>
        <v>1.0647058823529412</v>
      </c>
      <c r="W170">
        <f>Messdaten!V156</f>
        <v>82</v>
      </c>
      <c r="X170" s="155">
        <f t="shared" si="84"/>
        <v>81.924557694447529</v>
      </c>
      <c r="Y170" s="155">
        <v>90</v>
      </c>
      <c r="Z170" s="155">
        <f t="shared" si="81"/>
        <v>5.7869999999999999</v>
      </c>
      <c r="AA170" s="155">
        <f t="shared" si="83"/>
        <v>7.7869999999999999</v>
      </c>
      <c r="AB170" s="155">
        <f t="shared" si="85"/>
        <v>3.9884423055524678</v>
      </c>
      <c r="AC170">
        <f t="shared" si="75"/>
        <v>1.5812229484054738E-2</v>
      </c>
    </row>
    <row r="171" spans="1:29" x14ac:dyDescent="0.3">
      <c r="A171" s="120">
        <f>Messdaten!A157</f>
        <v>43208</v>
      </c>
      <c r="B171">
        <f>Messdaten!L157</f>
        <v>1826</v>
      </c>
      <c r="C171">
        <f>Messdaten!K157</f>
        <v>1689</v>
      </c>
      <c r="D171" s="143">
        <f t="shared" si="64"/>
        <v>1880.5618999999999</v>
      </c>
      <c r="E171">
        <f>Messdaten!M157</f>
        <v>1.7</v>
      </c>
      <c r="F171">
        <f>Messdaten!N157</f>
        <v>8.6</v>
      </c>
      <c r="G171" s="143">
        <f t="shared" si="65"/>
        <v>12.131408332984593</v>
      </c>
      <c r="H171">
        <f>Messdaten!R157</f>
        <v>17</v>
      </c>
      <c r="I171" s="142">
        <f t="shared" si="66"/>
        <v>19.41785770263985</v>
      </c>
      <c r="J171">
        <f>Messdaten!S157</f>
        <v>1028.7</v>
      </c>
      <c r="K171" s="147">
        <f t="shared" si="67"/>
        <v>1.1964756935468878E-2</v>
      </c>
      <c r="L171" s="147">
        <f t="shared" si="68"/>
        <v>1.1823294095440369E-2</v>
      </c>
      <c r="M171">
        <f>Messdaten!Q157</f>
        <v>95</v>
      </c>
      <c r="N171" s="124">
        <f t="shared" si="69"/>
        <v>1.2007680379940999</v>
      </c>
      <c r="O171" s="147">
        <f t="shared" si="61"/>
        <v>1.4500580555726865E-2</v>
      </c>
      <c r="P171" s="124">
        <f t="shared" si="70"/>
        <v>1.1867424489689558</v>
      </c>
      <c r="Q171" s="142">
        <f t="shared" si="71"/>
        <v>3.6195999372597822</v>
      </c>
      <c r="R171" s="142">
        <f t="shared" si="76"/>
        <v>3.7277556052864935</v>
      </c>
      <c r="S171" s="142">
        <f t="shared" si="77"/>
        <v>3.9431092545109654</v>
      </c>
      <c r="T171" s="142">
        <f t="shared" si="78"/>
        <v>4.0609315616488084</v>
      </c>
      <c r="U171">
        <f>Messdaten!O157</f>
        <v>3.54</v>
      </c>
      <c r="V171" s="142">
        <f t="shared" si="73"/>
        <v>2.0823529411764707</v>
      </c>
      <c r="W171">
        <f>Messdaten!V157</f>
        <v>82</v>
      </c>
      <c r="X171" s="155">
        <f t="shared" si="84"/>
        <v>81.8984088127295</v>
      </c>
      <c r="Y171" s="155">
        <v>90</v>
      </c>
      <c r="Z171" s="155">
        <f t="shared" si="81"/>
        <v>5.7869999999999999</v>
      </c>
      <c r="AA171" s="155">
        <f t="shared" si="83"/>
        <v>7.7869999999999999</v>
      </c>
      <c r="AB171" s="155">
        <f t="shared" si="85"/>
        <v>4.0145911872704971</v>
      </c>
      <c r="AC171">
        <f t="shared" si="75"/>
        <v>1.5915897053196022E-2</v>
      </c>
    </row>
    <row r="172" spans="1:29" x14ac:dyDescent="0.3">
      <c r="A172" s="120">
        <f>Messdaten!A158</f>
        <v>43208</v>
      </c>
      <c r="B172">
        <f>Messdaten!L158</f>
        <v>2049</v>
      </c>
      <c r="C172">
        <f>Messdaten!K158</f>
        <v>1894</v>
      </c>
      <c r="D172" s="143">
        <f t="shared" si="64"/>
        <v>2102.1873999999998</v>
      </c>
      <c r="E172">
        <f>Messdaten!M158</f>
        <v>1.7</v>
      </c>
      <c r="F172">
        <f>Messdaten!N158</f>
        <v>8.6</v>
      </c>
      <c r="G172" s="143">
        <f t="shared" si="65"/>
        <v>12.131408332984593</v>
      </c>
      <c r="H172">
        <f>Messdaten!R158</f>
        <v>16.600000000000001</v>
      </c>
      <c r="I172" s="142">
        <f t="shared" si="66"/>
        <v>18.93028340594622</v>
      </c>
      <c r="J172">
        <f>Messdaten!S158</f>
        <v>1028.7</v>
      </c>
      <c r="K172" s="147">
        <f t="shared" si="67"/>
        <v>1.1658694685145883E-2</v>
      </c>
      <c r="L172" s="147">
        <f t="shared" si="68"/>
        <v>1.1524335970615435E-2</v>
      </c>
      <c r="M172">
        <f>Messdaten!Q158</f>
        <v>95</v>
      </c>
      <c r="N172" s="124">
        <f t="shared" si="69"/>
        <v>1.2024133936639674</v>
      </c>
      <c r="O172" s="147">
        <f t="shared" si="61"/>
        <v>1.4155992447046998E-2</v>
      </c>
      <c r="P172" s="124">
        <f t="shared" si="70"/>
        <v>1.1887195161527733</v>
      </c>
      <c r="Q172" s="142">
        <f t="shared" si="71"/>
        <v>4.0616430840335678</v>
      </c>
      <c r="R172" s="142">
        <f t="shared" si="76"/>
        <v>4.1670741408260152</v>
      </c>
      <c r="S172" s="142">
        <f t="shared" si="77"/>
        <v>4.4283450558936526</v>
      </c>
      <c r="T172" s="142">
        <f t="shared" si="78"/>
        <v>4.5432948654719034</v>
      </c>
      <c r="U172">
        <f>Messdaten!O158</f>
        <v>4.7300000000000004</v>
      </c>
      <c r="V172" s="142">
        <f t="shared" si="73"/>
        <v>2.7823529411764709</v>
      </c>
      <c r="W172">
        <f>Messdaten!V158</f>
        <v>81.400000000000006</v>
      </c>
      <c r="X172" s="155">
        <f t="shared" si="84"/>
        <v>81.286002002893071</v>
      </c>
      <c r="Y172" s="155">
        <v>90</v>
      </c>
      <c r="Z172" s="155">
        <f t="shared" si="81"/>
        <v>5.7869999999999999</v>
      </c>
      <c r="AA172" s="155">
        <f t="shared" si="83"/>
        <v>7.7869999999999999</v>
      </c>
      <c r="AB172" s="155">
        <f t="shared" si="85"/>
        <v>4.6269979971069262</v>
      </c>
      <c r="AC172">
        <f t="shared" si="75"/>
        <v>1.8343791522485619E-2</v>
      </c>
    </row>
    <row r="173" spans="1:29" x14ac:dyDescent="0.3">
      <c r="A173" s="120">
        <f>Messdaten!A159</f>
        <v>43208</v>
      </c>
      <c r="B173">
        <f>Messdaten!L159</f>
        <v>2155</v>
      </c>
      <c r="C173">
        <f>Messdaten!K159</f>
        <v>1991</v>
      </c>
      <c r="D173" s="143">
        <f t="shared" si="64"/>
        <v>2207.0540999999998</v>
      </c>
      <c r="E173">
        <f>Messdaten!M159</f>
        <v>1.7</v>
      </c>
      <c r="F173">
        <f>Messdaten!N159</f>
        <v>8.6</v>
      </c>
      <c r="G173" s="143">
        <f t="shared" si="65"/>
        <v>12.131408332984593</v>
      </c>
      <c r="H173">
        <f>Messdaten!R159</f>
        <v>16.55</v>
      </c>
      <c r="I173" s="142">
        <f t="shared" si="66"/>
        <v>18.870095804646883</v>
      </c>
      <c r="J173">
        <f>Messdaten!S159</f>
        <v>1028.7</v>
      </c>
      <c r="K173" s="147">
        <f t="shared" si="67"/>
        <v>1.1620933956910801E-2</v>
      </c>
      <c r="L173" s="147">
        <f t="shared" si="68"/>
        <v>1.1487439184810093E-2</v>
      </c>
      <c r="M173">
        <f>Messdaten!Q159</f>
        <v>95</v>
      </c>
      <c r="N173" s="124">
        <f t="shared" si="69"/>
        <v>1.202619337521571</v>
      </c>
      <c r="O173" s="147">
        <f t="shared" si="61"/>
        <v>1.4113419840204935E-2</v>
      </c>
      <c r="P173" s="124">
        <f t="shared" si="70"/>
        <v>1.1889664480714193</v>
      </c>
      <c r="Q173" s="142">
        <f t="shared" si="71"/>
        <v>4.2717622479708819</v>
      </c>
      <c r="R173" s="142">
        <f t="shared" si="76"/>
        <v>4.3749468137398386</v>
      </c>
      <c r="S173" s="142">
        <f t="shared" si="77"/>
        <v>4.6579183666189525</v>
      </c>
      <c r="T173" s="142">
        <f t="shared" si="78"/>
        <v>4.7704305468731611</v>
      </c>
      <c r="U173">
        <f>Messdaten!O159</f>
        <v>5.61</v>
      </c>
      <c r="V173" s="142">
        <f t="shared" si="73"/>
        <v>3.3000000000000003</v>
      </c>
      <c r="W173">
        <f>Messdaten!V159</f>
        <v>80.5</v>
      </c>
      <c r="X173" s="155">
        <f t="shared" si="84"/>
        <v>80.380104595526873</v>
      </c>
      <c r="Y173" s="155">
        <v>90</v>
      </c>
      <c r="Z173" s="155">
        <f t="shared" si="81"/>
        <v>5.7869999999999999</v>
      </c>
      <c r="AA173" s="155">
        <f t="shared" si="83"/>
        <v>7.7869999999999999</v>
      </c>
      <c r="AB173" s="155">
        <f t="shared" si="85"/>
        <v>5.5328954044731233</v>
      </c>
      <c r="AC173">
        <f t="shared" si="75"/>
        <v>2.1935233142273667E-2</v>
      </c>
    </row>
    <row r="174" spans="1:29" x14ac:dyDescent="0.3">
      <c r="A174" s="120"/>
      <c r="B174">
        <f>SUM(B167:B173)</f>
        <v>8987</v>
      </c>
      <c r="D174" s="143"/>
      <c r="G174" s="143"/>
      <c r="O174" s="147"/>
      <c r="W174" s="153">
        <f>Messdaten!Y153</f>
        <v>93.2</v>
      </c>
      <c r="AA174" s="155"/>
      <c r="AB174" s="155"/>
    </row>
    <row r="175" spans="1:29" x14ac:dyDescent="0.3">
      <c r="A175" s="120"/>
      <c r="D175" s="143"/>
      <c r="G175" s="143"/>
      <c r="O175" s="147"/>
      <c r="W175" s="154">
        <f>Messdaten!X162</f>
        <v>93.2</v>
      </c>
      <c r="AA175" s="155"/>
      <c r="AB175" s="155"/>
    </row>
    <row r="176" spans="1:29" x14ac:dyDescent="0.3">
      <c r="A176" s="120">
        <f>Messdaten!A162</f>
        <v>43208</v>
      </c>
      <c r="B176">
        <f>Messdaten!L162</f>
        <v>229</v>
      </c>
      <c r="C176">
        <f>Messdaten!K162</f>
        <v>0</v>
      </c>
      <c r="D176" s="143">
        <f t="shared" si="64"/>
        <v>54.584000000000003</v>
      </c>
      <c r="E176">
        <f>Messdaten!M162</f>
        <v>3.4</v>
      </c>
      <c r="F176">
        <f>Messdaten!N162</f>
        <v>8.6</v>
      </c>
      <c r="G176" s="143">
        <f t="shared" si="65"/>
        <v>24.262816665969186</v>
      </c>
      <c r="H176">
        <f>Messdaten!R162</f>
        <v>16.5</v>
      </c>
      <c r="I176" s="142">
        <f t="shared" si="66"/>
        <v>18.810075591130264</v>
      </c>
      <c r="J176">
        <f>Messdaten!S162</f>
        <v>1028.7</v>
      </c>
      <c r="K176" s="147">
        <f t="shared" si="67"/>
        <v>1.1583282727247476E-2</v>
      </c>
      <c r="L176" s="147">
        <f t="shared" si="68"/>
        <v>1.1450646649694259E-2</v>
      </c>
      <c r="M176">
        <f>Messdaten!Q162</f>
        <v>95</v>
      </c>
      <c r="N176" s="124">
        <f t="shared" si="69"/>
        <v>1.2028253424063624</v>
      </c>
      <c r="O176" s="147">
        <f t="shared" si="61"/>
        <v>1.4070957750563754E-2</v>
      </c>
      <c r="P176" s="124">
        <f t="shared" si="70"/>
        <v>1.1892133359943939</v>
      </c>
      <c r="Q176" s="142">
        <f t="shared" si="71"/>
        <v>0.45393668435514245</v>
      </c>
      <c r="R176" s="142">
        <f t="shared" si="76"/>
        <v>0.1081994758901358</v>
      </c>
      <c r="S176" s="142">
        <f t="shared" si="77"/>
        <v>0.49502275920853556</v>
      </c>
      <c r="T176" s="142">
        <f t="shared" si="78"/>
        <v>0.117992673749514</v>
      </c>
      <c r="U176">
        <f>Messdaten!O162</f>
        <v>0.05</v>
      </c>
      <c r="V176" s="142">
        <f t="shared" si="73"/>
        <v>2.9411764705882356E-2</v>
      </c>
      <c r="W176">
        <f>Messdaten!V162</f>
        <v>66.5</v>
      </c>
      <c r="X176" s="155">
        <f>W176-($W$175-$W$185)/$B$185*B176</f>
        <v>66.492742829979406</v>
      </c>
      <c r="Y176" s="155">
        <v>216</v>
      </c>
      <c r="Z176" s="155">
        <f>$N$3*Y176/10/1000</f>
        <v>13.8888</v>
      </c>
      <c r="AA176" s="155">
        <f>8+Z176</f>
        <v>21.8888</v>
      </c>
      <c r="AB176" s="155">
        <f>$W$175-AA176-X176</f>
        <v>4.8184571700205936</v>
      </c>
      <c r="AC176">
        <f t="shared" si="75"/>
        <v>1.9102833811933725E-2</v>
      </c>
    </row>
    <row r="177" spans="1:29" x14ac:dyDescent="0.3">
      <c r="A177" s="120">
        <f>Messdaten!A163</f>
        <v>43208</v>
      </c>
      <c r="B177">
        <f>Messdaten!L163</f>
        <v>455</v>
      </c>
      <c r="C177">
        <f>Messdaten!K163</f>
        <v>394</v>
      </c>
      <c r="D177" s="143">
        <f t="shared" si="64"/>
        <v>480.53739999999999</v>
      </c>
      <c r="E177">
        <f>Messdaten!M163</f>
        <v>3.4</v>
      </c>
      <c r="F177">
        <f>Messdaten!N163</f>
        <v>8.6</v>
      </c>
      <c r="G177" s="143">
        <f t="shared" si="65"/>
        <v>24.262816665969186</v>
      </c>
      <c r="H177">
        <f>Messdaten!R163</f>
        <v>16.7</v>
      </c>
      <c r="I177" s="142">
        <f t="shared" si="66"/>
        <v>19.051162351627937</v>
      </c>
      <c r="J177">
        <f>Messdaten!S163</f>
        <v>1028.7</v>
      </c>
      <c r="K177" s="147">
        <f t="shared" si="67"/>
        <v>1.1734545782289846E-2</v>
      </c>
      <c r="L177" s="147">
        <f t="shared" si="68"/>
        <v>1.1598443318169492E-2</v>
      </c>
      <c r="M177">
        <f>Messdaten!Q163</f>
        <v>94</v>
      </c>
      <c r="N177" s="124">
        <f t="shared" si="69"/>
        <v>1.2020016889707288</v>
      </c>
      <c r="O177" s="147">
        <f t="shared" si="61"/>
        <v>1.424147016447121E-2</v>
      </c>
      <c r="P177" s="124">
        <f t="shared" si="70"/>
        <v>1.1882255193973279</v>
      </c>
      <c r="Q177" s="142">
        <f t="shared" si="71"/>
        <v>0.90192659991960622</v>
      </c>
      <c r="R177" s="142">
        <f t="shared" si="76"/>
        <v>0.95254827102463246</v>
      </c>
      <c r="S177" s="142">
        <f t="shared" si="77"/>
        <v>0.98315192340473501</v>
      </c>
      <c r="T177" s="142">
        <f t="shared" si="78"/>
        <v>1.0383324595118912</v>
      </c>
      <c r="U177">
        <f>Messdaten!O163</f>
        <v>0.21</v>
      </c>
      <c r="V177" s="142">
        <f t="shared" si="73"/>
        <v>0.12352941176470589</v>
      </c>
      <c r="W177">
        <f>Messdaten!V163</f>
        <v>66.400000000000006</v>
      </c>
      <c r="X177" s="155">
        <f t="shared" ref="X177:X184" si="86">W177-($W$175-$W$185)/$B$185*B177</f>
        <v>66.385580732055146</v>
      </c>
      <c r="Y177" s="155">
        <v>216</v>
      </c>
      <c r="Z177" s="155">
        <f t="shared" si="81"/>
        <v>13.8888</v>
      </c>
      <c r="AA177" s="155">
        <f t="shared" ref="AA177:AA183" si="87">8+Z177</f>
        <v>21.8888</v>
      </c>
      <c r="AB177" s="155">
        <f t="shared" ref="AB177:AB184" si="88">$W$175-AA177-X177</f>
        <v>4.9256192679448532</v>
      </c>
      <c r="AC177">
        <f t="shared" si="75"/>
        <v>1.9527679291586816E-2</v>
      </c>
    </row>
    <row r="178" spans="1:29" x14ac:dyDescent="0.3">
      <c r="A178" s="120">
        <f>Messdaten!A164</f>
        <v>43208</v>
      </c>
      <c r="B178">
        <f>Messdaten!L164</f>
        <v>911</v>
      </c>
      <c r="C178">
        <f>Messdaten!K164</f>
        <v>862</v>
      </c>
      <c r="D178" s="143">
        <f t="shared" si="64"/>
        <v>986.49219999999991</v>
      </c>
      <c r="E178">
        <f>Messdaten!M164</f>
        <v>3.4</v>
      </c>
      <c r="F178">
        <f>Messdaten!N164</f>
        <v>8.6</v>
      </c>
      <c r="G178" s="143">
        <f t="shared" si="65"/>
        <v>24.262816665969186</v>
      </c>
      <c r="H178">
        <f>Messdaten!R164</f>
        <v>16.5</v>
      </c>
      <c r="I178" s="142">
        <f t="shared" si="66"/>
        <v>18.810075591130264</v>
      </c>
      <c r="J178">
        <f>Messdaten!S164</f>
        <v>1028.7</v>
      </c>
      <c r="K178" s="147">
        <f t="shared" si="67"/>
        <v>1.1583282727247476E-2</v>
      </c>
      <c r="L178" s="147">
        <f t="shared" si="68"/>
        <v>1.1450646649694259E-2</v>
      </c>
      <c r="M178">
        <f>Messdaten!Q164</f>
        <v>94</v>
      </c>
      <c r="N178" s="124">
        <f t="shared" si="69"/>
        <v>1.2028253424063624</v>
      </c>
      <c r="O178" s="147">
        <f t="shared" si="61"/>
        <v>1.4070957750563754E-2</v>
      </c>
      <c r="P178" s="124">
        <f t="shared" si="70"/>
        <v>1.1892133359943939</v>
      </c>
      <c r="Q178" s="142">
        <f t="shared" si="71"/>
        <v>1.8058354561027719</v>
      </c>
      <c r="R178" s="142">
        <f t="shared" si="76"/>
        <v>1.9554803424026641</v>
      </c>
      <c r="S178" s="142">
        <f t="shared" si="77"/>
        <v>1.9692826796461829</v>
      </c>
      <c r="T178" s="142">
        <f t="shared" si="78"/>
        <v>2.1324720121471552</v>
      </c>
      <c r="U178">
        <f>Messdaten!O164</f>
        <v>0.91</v>
      </c>
      <c r="V178" s="142">
        <f t="shared" si="73"/>
        <v>0.53529411764705881</v>
      </c>
      <c r="W178">
        <f>Messdaten!V164</f>
        <v>66.400000000000006</v>
      </c>
      <c r="X178" s="155">
        <f t="shared" si="86"/>
        <v>66.371129773411511</v>
      </c>
      <c r="Y178" s="155">
        <v>216</v>
      </c>
      <c r="Z178" s="155">
        <f t="shared" si="81"/>
        <v>13.8888</v>
      </c>
      <c r="AA178" s="155">
        <f t="shared" si="87"/>
        <v>21.8888</v>
      </c>
      <c r="AB178" s="155">
        <f t="shared" si="88"/>
        <v>4.9400702265884888</v>
      </c>
      <c r="AC178">
        <f t="shared" si="75"/>
        <v>1.9584970298158394E-2</v>
      </c>
    </row>
    <row r="179" spans="1:29" x14ac:dyDescent="0.3">
      <c r="A179" s="120">
        <f>Messdaten!A165</f>
        <v>43208</v>
      </c>
      <c r="B179">
        <f>Messdaten!L165</f>
        <v>1356</v>
      </c>
      <c r="C179">
        <f>Messdaten!K165</f>
        <v>1238</v>
      </c>
      <c r="D179" s="143">
        <f t="shared" si="64"/>
        <v>1392.9857999999999</v>
      </c>
      <c r="E179">
        <f>Messdaten!M165</f>
        <v>3.4</v>
      </c>
      <c r="F179">
        <f>Messdaten!N165</f>
        <v>8.6</v>
      </c>
      <c r="G179" s="143">
        <f t="shared" si="65"/>
        <v>24.262816665969186</v>
      </c>
      <c r="H179">
        <f>Messdaten!R165</f>
        <v>16</v>
      </c>
      <c r="I179" s="142">
        <f t="shared" si="66"/>
        <v>18.21899346910487</v>
      </c>
      <c r="J179">
        <f>Messdaten!S165</f>
        <v>1028.7</v>
      </c>
      <c r="K179" s="147">
        <f t="shared" si="67"/>
        <v>1.1212730417311832E-2</v>
      </c>
      <c r="L179" s="147">
        <f t="shared" si="68"/>
        <v>1.1088399186474356E-2</v>
      </c>
      <c r="M179">
        <f>Messdaten!Q165</f>
        <v>95</v>
      </c>
      <c r="N179" s="124">
        <f t="shared" si="69"/>
        <v>1.2048887510271999</v>
      </c>
      <c r="O179" s="147">
        <f t="shared" si="61"/>
        <v>1.3652363233375379E-2</v>
      </c>
      <c r="P179" s="124">
        <f t="shared" si="70"/>
        <v>1.1916798464338882</v>
      </c>
      <c r="Q179" s="142">
        <f t="shared" si="71"/>
        <v>2.6879394933867822</v>
      </c>
      <c r="R179" s="142">
        <f t="shared" si="76"/>
        <v>2.7612548270995441</v>
      </c>
      <c r="S179" s="142">
        <f t="shared" si="77"/>
        <v>2.93426467771071</v>
      </c>
      <c r="T179" s="142">
        <f t="shared" si="78"/>
        <v>3.0142986943160737</v>
      </c>
      <c r="U179">
        <f>Messdaten!O165</f>
        <v>2.0699999999999998</v>
      </c>
      <c r="V179" s="142">
        <f t="shared" si="73"/>
        <v>1.2176470588235293</v>
      </c>
      <c r="W179">
        <f>Messdaten!V165</f>
        <v>66.400000000000006</v>
      </c>
      <c r="X179" s="155">
        <f t="shared" si="86"/>
        <v>66.357027412454457</v>
      </c>
      <c r="Y179" s="155">
        <v>216</v>
      </c>
      <c r="Z179" s="155">
        <f t="shared" si="81"/>
        <v>13.8888</v>
      </c>
      <c r="AA179" s="155">
        <f t="shared" si="87"/>
        <v>21.8888</v>
      </c>
      <c r="AB179" s="155">
        <f t="shared" si="88"/>
        <v>4.9541725875455427</v>
      </c>
      <c r="AC179">
        <f t="shared" si="75"/>
        <v>1.9640879284834586E-2</v>
      </c>
    </row>
    <row r="180" spans="1:29" x14ac:dyDescent="0.3">
      <c r="A180" s="120">
        <f>Messdaten!A166</f>
        <v>43208</v>
      </c>
      <c r="B180">
        <f>Messdaten!L166</f>
        <v>1592</v>
      </c>
      <c r="C180">
        <f>Messdaten!K166</f>
        <v>1460</v>
      </c>
      <c r="D180" s="143">
        <f t="shared" si="64"/>
        <v>1632.99</v>
      </c>
      <c r="E180">
        <f>Messdaten!M166</f>
        <v>3.4</v>
      </c>
      <c r="F180">
        <f>Messdaten!N166</f>
        <v>8.6</v>
      </c>
      <c r="G180" s="143">
        <f t="shared" si="65"/>
        <v>24.262816665969186</v>
      </c>
      <c r="H180">
        <f>Messdaten!R166</f>
        <v>16</v>
      </c>
      <c r="I180" s="142">
        <f t="shared" si="66"/>
        <v>18.21899346910487</v>
      </c>
      <c r="J180">
        <f>Messdaten!S166</f>
        <v>1028.7</v>
      </c>
      <c r="K180" s="147">
        <f t="shared" si="67"/>
        <v>1.1212730417311832E-2</v>
      </c>
      <c r="L180" s="147">
        <f t="shared" si="68"/>
        <v>1.1088399186474356E-2</v>
      </c>
      <c r="M180">
        <f>Messdaten!Q166</f>
        <v>95</v>
      </c>
      <c r="N180" s="124">
        <f t="shared" si="69"/>
        <v>1.2048887510271999</v>
      </c>
      <c r="O180" s="147">
        <f t="shared" si="61"/>
        <v>1.3652363233375379E-2</v>
      </c>
      <c r="P180" s="124">
        <f t="shared" si="70"/>
        <v>1.1916798464338882</v>
      </c>
      <c r="Q180" s="142">
        <f t="shared" si="71"/>
        <v>3.1557519715868421</v>
      </c>
      <c r="R180" s="142">
        <f t="shared" si="76"/>
        <v>3.2370046558301491</v>
      </c>
      <c r="S180" s="142">
        <f t="shared" si="77"/>
        <v>3.4449479107046099</v>
      </c>
      <c r="T180" s="142">
        <f t="shared" si="78"/>
        <v>3.5336466637572368</v>
      </c>
      <c r="U180">
        <f>Messdaten!O166</f>
        <v>2.86</v>
      </c>
      <c r="V180" s="142">
        <f t="shared" si="73"/>
        <v>1.6823529411764706</v>
      </c>
      <c r="W180">
        <f>Messdaten!V166</f>
        <v>66.099999999999994</v>
      </c>
      <c r="X180" s="155">
        <f t="shared" si="86"/>
        <v>66.049548407542375</v>
      </c>
      <c r="Y180" s="155">
        <v>216</v>
      </c>
      <c r="Z180" s="155">
        <f t="shared" si="81"/>
        <v>13.8888</v>
      </c>
      <c r="AA180" s="155">
        <f t="shared" si="87"/>
        <v>21.8888</v>
      </c>
      <c r="AB180" s="155">
        <f t="shared" si="88"/>
        <v>5.2616515924576248</v>
      </c>
      <c r="AC180">
        <f t="shared" si="75"/>
        <v>2.0859883651634669E-2</v>
      </c>
    </row>
    <row r="181" spans="1:29" x14ac:dyDescent="0.3">
      <c r="A181" s="120">
        <f>Messdaten!A167</f>
        <v>43208</v>
      </c>
      <c r="B181">
        <f>Messdaten!L167</f>
        <v>1818</v>
      </c>
      <c r="C181">
        <f>Messdaten!K167</f>
        <v>1675</v>
      </c>
      <c r="D181" s="143">
        <f t="shared" si="64"/>
        <v>1865.4265</v>
      </c>
      <c r="E181">
        <f>Messdaten!M167</f>
        <v>3.4</v>
      </c>
      <c r="F181">
        <f>Messdaten!N167</f>
        <v>8.6</v>
      </c>
      <c r="G181" s="143">
        <f t="shared" si="65"/>
        <v>24.262816665969186</v>
      </c>
      <c r="H181">
        <f>Messdaten!R167</f>
        <v>16</v>
      </c>
      <c r="I181" s="142">
        <f t="shared" si="66"/>
        <v>18.21899346910487</v>
      </c>
      <c r="J181" s="142">
        <f>Messdaten!S167</f>
        <v>1028.7</v>
      </c>
      <c r="K181" s="147">
        <f t="shared" si="67"/>
        <v>1.1212730417311832E-2</v>
      </c>
      <c r="L181" s="147">
        <f t="shared" si="68"/>
        <v>1.1088399186474356E-2</v>
      </c>
      <c r="M181">
        <f>Messdaten!Q167</f>
        <v>95</v>
      </c>
      <c r="N181" s="124">
        <f t="shared" si="69"/>
        <v>1.2048887510271999</v>
      </c>
      <c r="O181" s="147">
        <f t="shared" si="61"/>
        <v>1.3652363233375379E-2</v>
      </c>
      <c r="P181" s="124">
        <f t="shared" si="70"/>
        <v>1.1916798464338882</v>
      </c>
      <c r="Q181" s="142">
        <f t="shared" si="71"/>
        <v>3.6037418871513056</v>
      </c>
      <c r="R181" s="142">
        <f t="shared" si="76"/>
        <v>3.6977533638350142</v>
      </c>
      <c r="S181" s="142">
        <f t="shared" si="77"/>
        <v>3.933992023656395</v>
      </c>
      <c r="T181" s="142">
        <f t="shared" si="78"/>
        <v>4.0366187963241291</v>
      </c>
      <c r="U181">
        <f>Messdaten!O167</f>
        <v>4.05</v>
      </c>
      <c r="V181" s="142">
        <f t="shared" si="73"/>
        <v>2.3823529411764706</v>
      </c>
      <c r="W181">
        <f>Messdaten!V167</f>
        <v>65.5</v>
      </c>
      <c r="X181" s="155">
        <f t="shared" si="86"/>
        <v>65.442386309618129</v>
      </c>
      <c r="Y181" s="155">
        <v>216</v>
      </c>
      <c r="Z181" s="155">
        <f t="shared" si="81"/>
        <v>13.8888</v>
      </c>
      <c r="AA181" s="155">
        <f t="shared" si="87"/>
        <v>21.8888</v>
      </c>
      <c r="AB181" s="155">
        <f t="shared" si="88"/>
        <v>5.8688136903818702</v>
      </c>
      <c r="AC181">
        <f t="shared" si="75"/>
        <v>2.3266985394847284E-2</v>
      </c>
    </row>
    <row r="182" spans="1:29" x14ac:dyDescent="0.3">
      <c r="A182" s="120">
        <f>Messdaten!A168</f>
        <v>43208</v>
      </c>
      <c r="B182">
        <f>Messdaten!L168</f>
        <v>2002</v>
      </c>
      <c r="C182">
        <f>Messdaten!K168</f>
        <v>1854</v>
      </c>
      <c r="D182" s="143">
        <f t="shared" si="64"/>
        <v>2058.9433999999997</v>
      </c>
      <c r="E182">
        <f>Messdaten!M168</f>
        <v>3.4</v>
      </c>
      <c r="F182">
        <f>Messdaten!N168</f>
        <v>8.6</v>
      </c>
      <c r="G182" s="143">
        <f t="shared" si="65"/>
        <v>24.262816665969186</v>
      </c>
      <c r="H182">
        <f>Messdaten!R168</f>
        <v>16</v>
      </c>
      <c r="I182" s="142">
        <f t="shared" si="66"/>
        <v>18.21899346910487</v>
      </c>
      <c r="J182" s="142">
        <f>Messdaten!S168</f>
        <v>1028.7</v>
      </c>
      <c r="K182" s="147">
        <f t="shared" si="67"/>
        <v>1.1212730417311832E-2</v>
      </c>
      <c r="L182" s="147">
        <f t="shared" si="68"/>
        <v>1.1088399186474356E-2</v>
      </c>
      <c r="M182">
        <f>Messdaten!Q168</f>
        <v>95</v>
      </c>
      <c r="N182" s="124">
        <f t="shared" si="69"/>
        <v>1.2048887510271999</v>
      </c>
      <c r="O182" s="147">
        <f t="shared" si="61"/>
        <v>1.3652363233375379E-2</v>
      </c>
      <c r="P182" s="124">
        <f t="shared" si="70"/>
        <v>1.1916798464338882</v>
      </c>
      <c r="Q182" s="142">
        <f t="shared" si="71"/>
        <v>3.9684770396462672</v>
      </c>
      <c r="R182" s="142">
        <f t="shared" si="76"/>
        <v>4.0813534509646452</v>
      </c>
      <c r="S182" s="142">
        <f t="shared" si="77"/>
        <v>4.3321518324312995</v>
      </c>
      <c r="T182" s="142">
        <f t="shared" si="78"/>
        <v>4.4553723392519125</v>
      </c>
      <c r="U182">
        <f>Messdaten!O168</f>
        <v>5.74</v>
      </c>
      <c r="V182" s="142">
        <f t="shared" si="73"/>
        <v>3.3764705882352941</v>
      </c>
      <c r="W182">
        <f>Messdaten!V168</f>
        <v>63.9</v>
      </c>
      <c r="X182" s="155">
        <f t="shared" si="86"/>
        <v>63.836555221042623</v>
      </c>
      <c r="Y182" s="155">
        <v>216</v>
      </c>
      <c r="Z182" s="155">
        <f t="shared" si="81"/>
        <v>13.8888</v>
      </c>
      <c r="AA182" s="155">
        <f t="shared" si="87"/>
        <v>21.8888</v>
      </c>
      <c r="AB182" s="155">
        <f t="shared" si="88"/>
        <v>7.4746447789573764</v>
      </c>
      <c r="AC182">
        <f t="shared" si="75"/>
        <v>2.9633322861942257E-2</v>
      </c>
    </row>
    <row r="183" spans="1:29" x14ac:dyDescent="0.3">
      <c r="A183" s="120">
        <f>Messdaten!A169</f>
        <v>43208</v>
      </c>
      <c r="B183">
        <f>Messdaten!L169</f>
        <v>2108</v>
      </c>
      <c r="C183">
        <f>Messdaten!K169</f>
        <v>1953</v>
      </c>
      <c r="D183" s="143">
        <f t="shared" si="64"/>
        <v>2165.9722999999999</v>
      </c>
      <c r="E183">
        <f>Messdaten!M169</f>
        <v>3.4</v>
      </c>
      <c r="F183">
        <f>Messdaten!N169</f>
        <v>8.6</v>
      </c>
      <c r="G183" s="143">
        <f t="shared" si="65"/>
        <v>24.262816665969186</v>
      </c>
      <c r="H183">
        <f>Messdaten!R169</f>
        <v>15.5</v>
      </c>
      <c r="I183" s="142">
        <f t="shared" si="66"/>
        <v>17.644221385147446</v>
      </c>
      <c r="J183" s="142">
        <f>Messdaten!S169</f>
        <v>1028.7</v>
      </c>
      <c r="K183" s="147">
        <f t="shared" si="67"/>
        <v>1.085281844668887E-2</v>
      </c>
      <c r="L183" s="147">
        <f t="shared" si="68"/>
        <v>1.0736299339171534E-2</v>
      </c>
      <c r="M183">
        <f>Messdaten!Q169</f>
        <v>95</v>
      </c>
      <c r="N183" s="124">
        <f t="shared" si="69"/>
        <v>1.2069582787548374</v>
      </c>
      <c r="O183" s="147">
        <f t="shared" si="61"/>
        <v>1.3244561598403754E-2</v>
      </c>
      <c r="P183" s="124">
        <f t="shared" si="70"/>
        <v>1.1941422109621709</v>
      </c>
      <c r="Q183" s="142">
        <f t="shared" si="71"/>
        <v>4.1785962035835817</v>
      </c>
      <c r="R183" s="142">
        <f t="shared" si="76"/>
        <v>4.293512158371537</v>
      </c>
      <c r="S183" s="142">
        <f t="shared" si="77"/>
        <v>4.5662368072487451</v>
      </c>
      <c r="T183" s="142">
        <f t="shared" si="78"/>
        <v>4.6918133015850199</v>
      </c>
      <c r="U183">
        <f>Messdaten!O169</f>
        <v>8.49</v>
      </c>
      <c r="V183" s="142">
        <f t="shared" si="73"/>
        <v>4.9941176470588236</v>
      </c>
      <c r="W183">
        <f>Messdaten!V169</f>
        <v>61.1</v>
      </c>
      <c r="X183" s="155">
        <f t="shared" si="86"/>
        <v>61.033196006971956</v>
      </c>
      <c r="Y183" s="155">
        <v>216</v>
      </c>
      <c r="Z183" s="155">
        <f t="shared" si="81"/>
        <v>13.8888</v>
      </c>
      <c r="AA183" s="155">
        <f t="shared" si="87"/>
        <v>21.8888</v>
      </c>
      <c r="AB183" s="155">
        <f t="shared" si="88"/>
        <v>10.278003993028044</v>
      </c>
      <c r="AC183">
        <f t="shared" si="75"/>
        <v>4.0747275584140305E-2</v>
      </c>
    </row>
    <row r="184" spans="1:29" x14ac:dyDescent="0.3">
      <c r="A184" s="120">
        <f>Messdaten!A170</f>
        <v>43208</v>
      </c>
      <c r="B184">
        <f>Messdaten!L170</f>
        <v>2151</v>
      </c>
      <c r="C184">
        <f>Messdaten!K170</f>
        <v>2012</v>
      </c>
      <c r="D184" s="143">
        <f t="shared" si="64"/>
        <v>2229.7571999999996</v>
      </c>
      <c r="E184">
        <f>Messdaten!M170</f>
        <v>3.4</v>
      </c>
      <c r="F184">
        <f>Messdaten!N170</f>
        <v>8.6</v>
      </c>
      <c r="G184" s="143">
        <f>E184/$E$2</f>
        <v>24.262816665969186</v>
      </c>
      <c r="H184">
        <f>Messdaten!R170</f>
        <v>15.5</v>
      </c>
      <c r="I184" s="142">
        <f t="shared" si="66"/>
        <v>17.644221385147446</v>
      </c>
      <c r="J184" s="142">
        <f>Messdaten!S170</f>
        <v>1028.7</v>
      </c>
      <c r="K184" s="147">
        <f t="shared" si="67"/>
        <v>1.085281844668887E-2</v>
      </c>
      <c r="L184" s="147">
        <f t="shared" si="68"/>
        <v>1.0736299339171534E-2</v>
      </c>
      <c r="M184">
        <f>Messdaten!Q170</f>
        <v>95</v>
      </c>
      <c r="N184" s="124">
        <f t="shared" si="69"/>
        <v>1.2069582787548374</v>
      </c>
      <c r="O184" s="147">
        <f t="shared" si="61"/>
        <v>1.3244561598403754E-2</v>
      </c>
      <c r="P184" s="124">
        <f t="shared" si="70"/>
        <v>1.1941422109621709</v>
      </c>
      <c r="Q184" s="142">
        <f>B184/$E$2/3600</f>
        <v>4.2638332229166434</v>
      </c>
      <c r="R184" s="142">
        <f t="shared" si="76"/>
        <v>4.419950175917057</v>
      </c>
      <c r="S184" s="142">
        <f t="shared" si="77"/>
        <v>4.6593811064478414</v>
      </c>
      <c r="T184" s="142">
        <f t="shared" si="78"/>
        <v>4.8299807390265181</v>
      </c>
      <c r="U184">
        <f>Messdaten!O170</f>
        <v>11.28</v>
      </c>
      <c r="V184" s="142">
        <f t="shared" si="73"/>
        <v>6.6352941176470583</v>
      </c>
      <c r="W184">
        <f>Messdaten!V170</f>
        <v>59.1</v>
      </c>
      <c r="X184" s="155">
        <f t="shared" si="86"/>
        <v>59.031833306924419</v>
      </c>
      <c r="Y184" s="155">
        <v>216</v>
      </c>
      <c r="Z184" s="155">
        <f t="shared" si="81"/>
        <v>13.8888</v>
      </c>
      <c r="AA184" s="155">
        <f>8+Z184</f>
        <v>21.8888</v>
      </c>
      <c r="AB184" s="155">
        <f t="shared" si="88"/>
        <v>12.27936669307558</v>
      </c>
      <c r="AC184">
        <f t="shared" si="75"/>
        <v>4.8681703079787773E-2</v>
      </c>
    </row>
    <row r="185" spans="1:29" x14ac:dyDescent="0.3">
      <c r="A185" s="120"/>
      <c r="B185">
        <f>SUM(B176:B184)</f>
        <v>12622</v>
      </c>
      <c r="D185" s="143"/>
      <c r="G185" s="143"/>
      <c r="J185" s="142"/>
      <c r="O185" s="147"/>
      <c r="W185" s="153">
        <f>Messdaten!Y162</f>
        <v>92.8</v>
      </c>
      <c r="AC185">
        <f t="shared" si="75"/>
        <v>0</v>
      </c>
    </row>
    <row r="186" spans="1:29" x14ac:dyDescent="0.3">
      <c r="A186" s="120"/>
      <c r="D186" s="143"/>
      <c r="G186" s="143"/>
      <c r="J186" s="142"/>
      <c r="O186" s="147"/>
      <c r="W186" s="154">
        <f>Messdaten!X172</f>
        <v>90.2</v>
      </c>
      <c r="AC186">
        <f t="shared" si="75"/>
        <v>0</v>
      </c>
    </row>
    <row r="187" spans="1:29" x14ac:dyDescent="0.3">
      <c r="A187" s="120">
        <f>Messdaten!A172</f>
        <v>43228</v>
      </c>
      <c r="B187">
        <f>Messdaten!L172</f>
        <v>230</v>
      </c>
      <c r="D187" s="143"/>
      <c r="E187">
        <f>Messdaten!M172</f>
        <v>1.4</v>
      </c>
      <c r="F187">
        <f>Messdaten!N172</f>
        <v>8.6</v>
      </c>
      <c r="G187" s="143">
        <f t="shared" ref="G187:G192" si="89">E187/$E$2</f>
        <v>9.9905715683402523</v>
      </c>
      <c r="H187">
        <f>Messdaten!R172</f>
        <v>20</v>
      </c>
      <c r="I187" s="142">
        <f t="shared" ref="I187:I192" si="90">EXP(23.462-3978.205/(233.349+H187))/100</f>
        <v>23.438034254354093</v>
      </c>
      <c r="J187" s="142">
        <f>Messdaten!S172</f>
        <v>1012</v>
      </c>
      <c r="K187" s="147">
        <f t="shared" ref="K187:K192" si="91">$H$2/$H$3*I187/(J187-I187)</f>
        <v>1.4744581239402461E-2</v>
      </c>
      <c r="L187" s="147">
        <f t="shared" ref="L187:L192" si="92">K187/(1+K187)</f>
        <v>1.4530337497731227E-2</v>
      </c>
      <c r="M187">
        <f>Messdaten!Q172</f>
        <v>95</v>
      </c>
      <c r="N187" s="124">
        <f t="shared" ref="N187:N192" si="93">1.27423-0.00453981*H187+0.0000131917*H187^2-1.98643*10^-8*H187^3</f>
        <v>1.1885515655999999</v>
      </c>
      <c r="O187" s="147">
        <f t="shared" ref="O187:O192" si="94">I187*100/($K$2*(273.15+H187))</f>
        <v>1.7323591614786273E-2</v>
      </c>
      <c r="P187" s="124">
        <f t="shared" ref="P187:P192" si="95">(1-L187)*N187+L187*O187</f>
        <v>1.1715332278512105</v>
      </c>
      <c r="Q187" s="142">
        <f t="shared" ref="Q187:Q192" si="96">B187/$E$2/3600</f>
        <v>0.45591894061870203</v>
      </c>
      <c r="R187" s="142">
        <f t="shared" ref="R187:R192" si="97">D187/(3600*$E$2)</f>
        <v>0</v>
      </c>
      <c r="S187" s="142">
        <f t="shared" ref="S187:S192" si="98">Q187*(P187)^0.5</f>
        <v>0.49347475519656697</v>
      </c>
      <c r="T187" s="142">
        <f t="shared" ref="T187:T192" si="99">R187*(P187)^0.5</f>
        <v>0</v>
      </c>
      <c r="U187">
        <f>Messdaten!O172</f>
        <v>0.04</v>
      </c>
      <c r="V187" s="142">
        <f t="shared" ref="V187:V192" si="100">U187/$E$3</f>
        <v>2.3529411764705882E-2</v>
      </c>
      <c r="W187">
        <f>Messdaten!V172</f>
        <v>79.8</v>
      </c>
      <c r="X187" s="155">
        <f>W187-($W$186-$W$193)/$B$193*B187</f>
        <v>79.760722925857408</v>
      </c>
      <c r="Y187" s="155">
        <v>78</v>
      </c>
      <c r="Z187" s="155">
        <f t="shared" si="81"/>
        <v>5.0153999999999996</v>
      </c>
      <c r="AA187" s="155">
        <f>2+Z187</f>
        <v>7.0153999999999996</v>
      </c>
      <c r="AB187" s="155">
        <f>$W$186-AA187-X187</f>
        <v>3.4238770741425952</v>
      </c>
      <c r="AC187">
        <f t="shared" si="75"/>
        <v>1.3574003551754376E-2</v>
      </c>
    </row>
    <row r="188" spans="1:29" x14ac:dyDescent="0.3">
      <c r="A188" s="120">
        <f>Messdaten!A173</f>
        <v>43228</v>
      </c>
      <c r="B188">
        <f>Messdaten!L173</f>
        <v>446</v>
      </c>
      <c r="C188">
        <f>Messdaten!K173</f>
        <v>401</v>
      </c>
      <c r="D188" s="143">
        <f t="shared" ref="D188:D192" si="101">1.0811*C188+54.584</f>
        <v>488.10509999999999</v>
      </c>
      <c r="E188">
        <f>Messdaten!M173</f>
        <v>1.4</v>
      </c>
      <c r="F188">
        <f>Messdaten!N173</f>
        <v>8.6</v>
      </c>
      <c r="G188" s="143">
        <f t="shared" si="89"/>
        <v>9.9905715683402523</v>
      </c>
      <c r="H188">
        <f>Messdaten!R173</f>
        <v>20</v>
      </c>
      <c r="I188" s="142">
        <f t="shared" si="90"/>
        <v>23.438034254354093</v>
      </c>
      <c r="J188" s="142">
        <f>Messdaten!S173</f>
        <v>1012</v>
      </c>
      <c r="K188" s="147">
        <f t="shared" si="91"/>
        <v>1.4744581239402461E-2</v>
      </c>
      <c r="L188" s="147">
        <f t="shared" si="92"/>
        <v>1.4530337497731227E-2</v>
      </c>
      <c r="M188">
        <f>Messdaten!Q173</f>
        <v>95</v>
      </c>
      <c r="N188" s="124">
        <f t="shared" si="93"/>
        <v>1.1885515655999999</v>
      </c>
      <c r="O188" s="147">
        <f t="shared" si="94"/>
        <v>1.7323591614786273E-2</v>
      </c>
      <c r="P188" s="124">
        <f t="shared" si="95"/>
        <v>1.1715332278512105</v>
      </c>
      <c r="Q188" s="142">
        <f t="shared" si="96"/>
        <v>0.88408629354757007</v>
      </c>
      <c r="R188" s="142">
        <f t="shared" si="97"/>
        <v>0.96754939175037236</v>
      </c>
      <c r="S188" s="142">
        <f t="shared" si="98"/>
        <v>0.95691191659856034</v>
      </c>
      <c r="T188" s="142">
        <f t="shared" si="99"/>
        <v>1.0472501944899819</v>
      </c>
      <c r="U188">
        <f>Messdaten!O173</f>
        <v>0.17</v>
      </c>
      <c r="V188" s="142">
        <f t="shared" si="100"/>
        <v>0.1</v>
      </c>
      <c r="W188">
        <f>Messdaten!V173</f>
        <v>79.900000000000006</v>
      </c>
      <c r="X188" s="155">
        <f t="shared" ref="X188:X192" si="102">W188-($W$186-$W$193)/$B$193*B188</f>
        <v>79.823836630140889</v>
      </c>
      <c r="Y188" s="155">
        <v>78</v>
      </c>
      <c r="Z188" s="155">
        <f t="shared" si="81"/>
        <v>5.0153999999999996</v>
      </c>
      <c r="AA188" s="155">
        <f t="shared" ref="AA188:AA192" si="103">2+Z188</f>
        <v>7.0153999999999996</v>
      </c>
      <c r="AB188" s="155">
        <f t="shared" ref="AB188:AB192" si="104">$W$186-AA188-X188</f>
        <v>3.3607633698591144</v>
      </c>
      <c r="AC188">
        <f t="shared" si="75"/>
        <v>1.3323788480489622E-2</v>
      </c>
    </row>
    <row r="189" spans="1:29" x14ac:dyDescent="0.3">
      <c r="A189" s="120">
        <f>Messdaten!A174</f>
        <v>43228</v>
      </c>
      <c r="B189">
        <f>Messdaten!L174</f>
        <v>906</v>
      </c>
      <c r="C189">
        <f>Messdaten!K174</f>
        <v>802</v>
      </c>
      <c r="D189" s="143">
        <f t="shared" si="101"/>
        <v>921.62619999999993</v>
      </c>
      <c r="E189">
        <f>Messdaten!M174</f>
        <v>1.4</v>
      </c>
      <c r="F189">
        <f>Messdaten!N174</f>
        <v>8.6</v>
      </c>
      <c r="G189" s="143">
        <f t="shared" si="89"/>
        <v>9.9905715683402523</v>
      </c>
      <c r="H189">
        <f>Messdaten!R174</f>
        <v>20</v>
      </c>
      <c r="I189" s="142">
        <f t="shared" si="90"/>
        <v>23.438034254354093</v>
      </c>
      <c r="J189" s="142">
        <f>Messdaten!S174</f>
        <v>1012</v>
      </c>
      <c r="K189" s="147">
        <f t="shared" si="91"/>
        <v>1.4744581239402461E-2</v>
      </c>
      <c r="L189" s="147">
        <f t="shared" si="92"/>
        <v>1.4530337497731227E-2</v>
      </c>
      <c r="M189">
        <f>Messdaten!Q174</f>
        <v>95</v>
      </c>
      <c r="N189" s="124">
        <f t="shared" si="93"/>
        <v>1.1885515655999999</v>
      </c>
      <c r="O189" s="147">
        <f t="shared" si="94"/>
        <v>1.7323591614786273E-2</v>
      </c>
      <c r="P189" s="124">
        <f t="shared" si="95"/>
        <v>1.1715332278512105</v>
      </c>
      <c r="Q189" s="142">
        <f t="shared" si="96"/>
        <v>1.7959241747849741</v>
      </c>
      <c r="R189" s="142">
        <f t="shared" si="97"/>
        <v>1.8268993076106086</v>
      </c>
      <c r="S189" s="142">
        <f t="shared" si="98"/>
        <v>1.9438614269916943</v>
      </c>
      <c r="T189" s="142">
        <f t="shared" si="99"/>
        <v>1.9773881018597488</v>
      </c>
      <c r="U189">
        <f>Messdaten!O174</f>
        <v>0.77</v>
      </c>
      <c r="V189" s="142">
        <f t="shared" si="100"/>
        <v>0.45294117647058824</v>
      </c>
      <c r="W189">
        <f>Messdaten!V174</f>
        <v>80.099999999999994</v>
      </c>
      <c r="X189" s="155">
        <f t="shared" si="102"/>
        <v>79.945282481855699</v>
      </c>
      <c r="Y189" s="155">
        <v>78</v>
      </c>
      <c r="Z189" s="155">
        <f t="shared" si="81"/>
        <v>5.0153999999999996</v>
      </c>
      <c r="AA189" s="155">
        <f t="shared" si="103"/>
        <v>7.0153999999999996</v>
      </c>
      <c r="AB189" s="155">
        <f t="shared" si="104"/>
        <v>3.2393175181443041</v>
      </c>
      <c r="AC189">
        <f t="shared" si="75"/>
        <v>1.2842314879999603E-2</v>
      </c>
    </row>
    <row r="190" spans="1:29" x14ac:dyDescent="0.3">
      <c r="A190" s="120">
        <f>Messdaten!A175</f>
        <v>43228</v>
      </c>
      <c r="B190">
        <f>Messdaten!L175</f>
        <v>1368</v>
      </c>
      <c r="C190">
        <f>Messdaten!K175</f>
        <v>1229</v>
      </c>
      <c r="D190" s="143">
        <f t="shared" si="101"/>
        <v>1383.2559000000001</v>
      </c>
      <c r="E190">
        <f>Messdaten!M175</f>
        <v>1.4</v>
      </c>
      <c r="F190">
        <f>Messdaten!N175</f>
        <v>8.6</v>
      </c>
      <c r="G190" s="143">
        <f t="shared" si="89"/>
        <v>9.9905715683402523</v>
      </c>
      <c r="H190">
        <f>Messdaten!R175</f>
        <v>19</v>
      </c>
      <c r="I190" s="142">
        <f t="shared" si="90"/>
        <v>22.024046684338206</v>
      </c>
      <c r="J190" s="142">
        <f>Messdaten!S175</f>
        <v>1012</v>
      </c>
      <c r="K190" s="147">
        <f t="shared" si="91"/>
        <v>1.383526967031325E-2</v>
      </c>
      <c r="L190" s="147">
        <f t="shared" si="92"/>
        <v>1.3646467117692906E-2</v>
      </c>
      <c r="M190">
        <f>Messdaten!Q175</f>
        <v>95</v>
      </c>
      <c r="N190" s="124">
        <f t="shared" si="93"/>
        <v>1.1925995644662999</v>
      </c>
      <c r="O190" s="147">
        <f t="shared" si="94"/>
        <v>1.6334200393065934E-2</v>
      </c>
      <c r="P190" s="124">
        <f t="shared" si="95"/>
        <v>1.1765476978537934</v>
      </c>
      <c r="Q190" s="142">
        <f t="shared" si="96"/>
        <v>2.7117265685494973</v>
      </c>
      <c r="R190" s="142">
        <f t="shared" si="97"/>
        <v>2.7419676718807362</v>
      </c>
      <c r="S190" s="142">
        <f t="shared" si="98"/>
        <v>2.9413768188229361</v>
      </c>
      <c r="T190" s="142">
        <f t="shared" si="99"/>
        <v>2.9741789757017969</v>
      </c>
      <c r="U190">
        <f>Messdaten!O175</f>
        <v>1.77</v>
      </c>
      <c r="V190" s="142">
        <f t="shared" si="100"/>
        <v>1.0411764705882354</v>
      </c>
      <c r="W190">
        <f>Messdaten!V175</f>
        <v>80.2</v>
      </c>
      <c r="X190" s="155">
        <f t="shared" si="102"/>
        <v>79.966386793795365</v>
      </c>
      <c r="Y190" s="155">
        <v>78</v>
      </c>
      <c r="Z190" s="155">
        <f t="shared" si="81"/>
        <v>5.0153999999999996</v>
      </c>
      <c r="AA190" s="155">
        <f t="shared" si="103"/>
        <v>7.0153999999999996</v>
      </c>
      <c r="AB190" s="155">
        <f t="shared" si="104"/>
        <v>3.2182132062046378</v>
      </c>
      <c r="AC190">
        <f t="shared" si="75"/>
        <v>1.2758646570938564E-2</v>
      </c>
    </row>
    <row r="191" spans="1:29" x14ac:dyDescent="0.3">
      <c r="A191" s="120">
        <f>Messdaten!A176</f>
        <v>43228</v>
      </c>
      <c r="B191">
        <f>Messdaten!L176</f>
        <v>1806</v>
      </c>
      <c r="C191">
        <f>Messdaten!K176</f>
        <v>1656</v>
      </c>
      <c r="D191" s="143">
        <f t="shared" si="101"/>
        <v>1844.8856000000001</v>
      </c>
      <c r="E191">
        <f>Messdaten!M176</f>
        <v>1.4</v>
      </c>
      <c r="F191">
        <f>Messdaten!N176</f>
        <v>8.6</v>
      </c>
      <c r="G191" s="143">
        <f t="shared" si="89"/>
        <v>9.9905715683402523</v>
      </c>
      <c r="H191">
        <f>Messdaten!R176</f>
        <v>19</v>
      </c>
      <c r="I191" s="142">
        <f t="shared" si="90"/>
        <v>22.024046684338206</v>
      </c>
      <c r="J191">
        <f>Messdaten!S176</f>
        <v>1012</v>
      </c>
      <c r="K191" s="147">
        <f t="shared" si="91"/>
        <v>1.383526967031325E-2</v>
      </c>
      <c r="L191" s="147">
        <f t="shared" si="92"/>
        <v>1.3646467117692906E-2</v>
      </c>
      <c r="M191">
        <f>Messdaten!Q176</f>
        <v>95</v>
      </c>
      <c r="N191" s="124">
        <f t="shared" si="93"/>
        <v>1.1925995644662999</v>
      </c>
      <c r="O191" s="147">
        <f t="shared" si="94"/>
        <v>1.6334200393065934E-2</v>
      </c>
      <c r="P191" s="124">
        <f t="shared" si="95"/>
        <v>1.1765476978537934</v>
      </c>
      <c r="Q191" s="142">
        <f t="shared" si="96"/>
        <v>3.5799548119885909</v>
      </c>
      <c r="R191" s="142">
        <f t="shared" si="97"/>
        <v>3.6570360361508634</v>
      </c>
      <c r="S191" s="142">
        <f t="shared" si="98"/>
        <v>3.883133431867122</v>
      </c>
      <c r="T191" s="142">
        <f t="shared" si="99"/>
        <v>3.9667424979680148</v>
      </c>
      <c r="U191">
        <f>Messdaten!O176</f>
        <v>3.31</v>
      </c>
      <c r="V191" s="142">
        <f t="shared" si="100"/>
        <v>1.947058823529412</v>
      </c>
      <c r="W191">
        <f>Messdaten!V176</f>
        <v>80.2</v>
      </c>
      <c r="X191" s="155">
        <f t="shared" si="102"/>
        <v>79.891589583036861</v>
      </c>
      <c r="Y191" s="155">
        <v>78</v>
      </c>
      <c r="Z191" s="155">
        <f t="shared" si="81"/>
        <v>5.0153999999999996</v>
      </c>
      <c r="AA191" s="155">
        <f t="shared" si="103"/>
        <v>7.0153999999999996</v>
      </c>
      <c r="AB191" s="155">
        <f t="shared" si="104"/>
        <v>3.293010416963142</v>
      </c>
      <c r="AC191">
        <f t="shared" si="75"/>
        <v>1.3055181049984226E-2</v>
      </c>
    </row>
    <row r="192" spans="1:29" ht="15" thickBot="1" x14ac:dyDescent="0.35">
      <c r="A192" s="120">
        <f>Messdaten!A177</f>
        <v>43228</v>
      </c>
      <c r="B192">
        <f>Messdaten!L177</f>
        <v>2271</v>
      </c>
      <c r="C192">
        <f>Messdaten!K177</f>
        <v>2083</v>
      </c>
      <c r="D192" s="143">
        <f t="shared" si="101"/>
        <v>2306.5152999999996</v>
      </c>
      <c r="E192">
        <f>Messdaten!M177</f>
        <v>1.4</v>
      </c>
      <c r="F192">
        <f>Messdaten!N177</f>
        <v>8.6</v>
      </c>
      <c r="G192" s="143">
        <f t="shared" si="89"/>
        <v>9.9905715683402523</v>
      </c>
      <c r="H192">
        <f>Messdaten!R177</f>
        <v>19</v>
      </c>
      <c r="I192" s="142">
        <f t="shared" si="90"/>
        <v>22.024046684338206</v>
      </c>
      <c r="J192">
        <f>Messdaten!S177</f>
        <v>1012</v>
      </c>
      <c r="K192" s="147">
        <f t="shared" si="91"/>
        <v>1.383526967031325E-2</v>
      </c>
      <c r="L192" s="147">
        <f t="shared" si="92"/>
        <v>1.3646467117692906E-2</v>
      </c>
      <c r="M192">
        <f>Messdaten!Q177</f>
        <v>95</v>
      </c>
      <c r="N192" s="124">
        <f t="shared" si="93"/>
        <v>1.1925995644662999</v>
      </c>
      <c r="O192" s="147">
        <f t="shared" si="94"/>
        <v>1.6334200393065934E-2</v>
      </c>
      <c r="P192" s="124">
        <f t="shared" si="95"/>
        <v>1.1765476978537934</v>
      </c>
      <c r="Q192" s="142">
        <f t="shared" si="96"/>
        <v>4.5017039745437923</v>
      </c>
      <c r="R192" s="142">
        <f t="shared" si="97"/>
        <v>4.5721044004209892</v>
      </c>
      <c r="S192" s="142">
        <f t="shared" si="98"/>
        <v>4.8829435347564969</v>
      </c>
      <c r="T192" s="142">
        <f t="shared" si="99"/>
        <v>4.9593060202342318</v>
      </c>
      <c r="U192">
        <f>Messdaten!O177</f>
        <v>6.22</v>
      </c>
      <c r="V192" s="142">
        <f t="shared" si="100"/>
        <v>3.6588235294117646</v>
      </c>
      <c r="W192">
        <f>Messdaten!V177</f>
        <v>78.099999999999994</v>
      </c>
      <c r="X192" s="155">
        <f t="shared" si="102"/>
        <v>77.712181585313786</v>
      </c>
      <c r="Y192" s="155">
        <v>78</v>
      </c>
      <c r="Z192" s="155">
        <f t="shared" si="81"/>
        <v>5.0153999999999996</v>
      </c>
      <c r="AA192" s="155">
        <f t="shared" si="103"/>
        <v>7.0153999999999996</v>
      </c>
      <c r="AB192" s="155">
        <f t="shared" si="104"/>
        <v>5.4724184146862171</v>
      </c>
      <c r="AC192">
        <f t="shared" si="75"/>
        <v>2.1695471358661018E-2</v>
      </c>
    </row>
    <row r="193" spans="1:29" ht="18" x14ac:dyDescent="0.4">
      <c r="A193" s="120"/>
      <c r="B193">
        <f>SUM(B187:B192)</f>
        <v>7027</v>
      </c>
      <c r="D193" s="143"/>
      <c r="G193" s="143"/>
      <c r="H193" s="193"/>
      <c r="I193" s="194"/>
      <c r="J193" s="173"/>
      <c r="K193" s="195"/>
      <c r="L193" s="173"/>
      <c r="M193" s="196" t="s">
        <v>177</v>
      </c>
      <c r="N193" s="197" t="s">
        <v>176</v>
      </c>
      <c r="O193" s="197" t="s">
        <v>178</v>
      </c>
      <c r="P193" s="198" t="s">
        <v>87</v>
      </c>
      <c r="W193" s="153">
        <f>Messdaten!Y172</f>
        <v>89</v>
      </c>
      <c r="AC193">
        <f t="shared" si="75"/>
        <v>0</v>
      </c>
    </row>
    <row r="194" spans="1:29" ht="15" thickBot="1" x14ac:dyDescent="0.35">
      <c r="A194" s="120"/>
      <c r="D194" s="143"/>
      <c r="G194" s="143"/>
      <c r="H194" s="176"/>
      <c r="I194" s="191"/>
      <c r="J194" s="2"/>
      <c r="K194" s="199"/>
      <c r="L194" s="2"/>
      <c r="M194" s="200"/>
      <c r="N194" s="199"/>
      <c r="O194" s="199"/>
      <c r="P194" s="207" t="s">
        <v>54</v>
      </c>
      <c r="AC194">
        <f t="shared" si="75"/>
        <v>0</v>
      </c>
    </row>
    <row r="195" spans="1:29" x14ac:dyDescent="0.3">
      <c r="A195" s="120"/>
      <c r="D195" s="143"/>
      <c r="G195" s="143"/>
      <c r="H195" s="177"/>
      <c r="I195" s="203"/>
      <c r="J195" s="131"/>
      <c r="K195" s="205"/>
      <c r="L195" s="131"/>
      <c r="M195" s="206"/>
      <c r="N195" s="203">
        <f>M195-Berechnung!X96</f>
        <v>-68.395159355723109</v>
      </c>
      <c r="O195" s="201">
        <f t="shared" ref="O195:O204" si="105">J195-K195-L195-(M195-N195)</f>
        <v>-68.395159355723109</v>
      </c>
      <c r="P195" s="204"/>
      <c r="AA195" s="155"/>
      <c r="AB195" s="155"/>
    </row>
    <row r="196" spans="1:29" x14ac:dyDescent="0.3">
      <c r="A196" s="120"/>
      <c r="D196" s="143"/>
      <c r="G196" s="143"/>
      <c r="H196" s="175"/>
      <c r="I196" s="186"/>
      <c r="J196" s="125"/>
      <c r="K196" s="188"/>
      <c r="L196" s="125"/>
      <c r="M196" s="187"/>
      <c r="N196" s="186">
        <f>M196-Berechnung!X97</f>
        <v>-68.390190198766291</v>
      </c>
      <c r="O196" s="185">
        <f t="shared" si="105"/>
        <v>-68.390190198766291</v>
      </c>
      <c r="P196" s="189"/>
      <c r="AA196" s="155"/>
      <c r="AB196" s="155"/>
    </row>
    <row r="197" spans="1:29" x14ac:dyDescent="0.3">
      <c r="A197" s="120"/>
      <c r="D197" s="143"/>
      <c r="F197" s="143"/>
      <c r="G197" s="143"/>
      <c r="H197" s="175"/>
      <c r="I197" s="186"/>
      <c r="J197" s="125"/>
      <c r="K197" s="188"/>
      <c r="L197" s="125"/>
      <c r="M197" s="187"/>
      <c r="N197" s="186">
        <f>M197-Berechnung!X98</f>
        <v>-68.380594585332432</v>
      </c>
      <c r="O197" s="185">
        <f t="shared" si="105"/>
        <v>-68.380594585332432</v>
      </c>
      <c r="P197" s="189">
        <v>8.4</v>
      </c>
      <c r="AA197" s="155"/>
      <c r="AB197" s="155"/>
    </row>
    <row r="198" spans="1:29" x14ac:dyDescent="0.3">
      <c r="A198" s="120"/>
      <c r="D198" s="143"/>
      <c r="F198" s="143"/>
      <c r="G198" s="143"/>
      <c r="H198" s="175"/>
      <c r="I198" s="186"/>
      <c r="J198" s="125"/>
      <c r="K198" s="188"/>
      <c r="L198" s="125"/>
      <c r="M198" s="187"/>
      <c r="N198" s="186">
        <f>M198-Berechnung!X99</f>
        <v>-68.161103495544893</v>
      </c>
      <c r="O198" s="185">
        <f t="shared" si="105"/>
        <v>-68.161103495544893</v>
      </c>
      <c r="P198" s="189">
        <v>8.4</v>
      </c>
      <c r="AA198" s="155"/>
      <c r="AB198" s="155"/>
    </row>
    <row r="199" spans="1:29" x14ac:dyDescent="0.3">
      <c r="A199" s="120"/>
      <c r="D199" s="143"/>
      <c r="F199" s="143"/>
      <c r="G199" s="143"/>
      <c r="H199" s="175"/>
      <c r="I199" s="186"/>
      <c r="J199" s="125"/>
      <c r="K199" s="188"/>
      <c r="L199" s="125"/>
      <c r="M199" s="187"/>
      <c r="N199" s="186">
        <f>M199-Berechnung!X100</f>
        <v>-67.241783755997261</v>
      </c>
      <c r="O199" s="185">
        <f t="shared" si="105"/>
        <v>-67.241783755997261</v>
      </c>
      <c r="P199" s="189">
        <v>8.4</v>
      </c>
      <c r="AA199" s="155"/>
      <c r="AB199" s="155"/>
    </row>
    <row r="200" spans="1:29" x14ac:dyDescent="0.3">
      <c r="A200" s="120"/>
      <c r="D200" s="143"/>
      <c r="F200" s="143"/>
      <c r="G200" s="143"/>
      <c r="H200" s="175"/>
      <c r="I200" s="186"/>
      <c r="J200" s="125"/>
      <c r="K200" s="188"/>
      <c r="L200" s="125"/>
      <c r="M200" s="187"/>
      <c r="N200" s="186">
        <f>M200-Berechnung!X101</f>
        <v>-65.932316655243312</v>
      </c>
      <c r="O200" s="185">
        <f t="shared" si="105"/>
        <v>-65.932316655243312</v>
      </c>
      <c r="P200" s="189">
        <v>8.4</v>
      </c>
      <c r="AA200" s="155"/>
      <c r="AB200" s="155"/>
    </row>
    <row r="201" spans="1:29" x14ac:dyDescent="0.3">
      <c r="A201" s="120"/>
      <c r="D201" s="143"/>
      <c r="F201" s="143"/>
      <c r="G201" s="143"/>
      <c r="H201" s="175"/>
      <c r="I201" s="186"/>
      <c r="J201" s="125"/>
      <c r="K201" s="188"/>
      <c r="L201" s="125"/>
      <c r="M201" s="187"/>
      <c r="N201" s="186">
        <f>M201-Berechnung!X102</f>
        <v>-63.226533584647015</v>
      </c>
      <c r="O201" s="185">
        <f t="shared" si="105"/>
        <v>-63.226533584647015</v>
      </c>
      <c r="P201" s="189">
        <v>8.4</v>
      </c>
      <c r="AA201" s="155"/>
      <c r="AB201" s="155"/>
    </row>
    <row r="202" spans="1:29" x14ac:dyDescent="0.3">
      <c r="A202" s="120"/>
      <c r="D202" s="143"/>
      <c r="F202" s="143"/>
      <c r="G202" s="143"/>
      <c r="H202" s="175"/>
      <c r="I202" s="186"/>
      <c r="J202" s="125"/>
      <c r="K202" s="188"/>
      <c r="L202" s="125"/>
      <c r="M202" s="187"/>
      <c r="N202" s="186">
        <f>M202-Berechnung!X103</f>
        <v>-59.324605894448254</v>
      </c>
      <c r="O202" s="185">
        <f t="shared" si="105"/>
        <v>-59.324605894448254</v>
      </c>
      <c r="P202" s="189">
        <v>8.4</v>
      </c>
      <c r="AA202" s="155"/>
      <c r="AB202" s="155"/>
    </row>
    <row r="203" spans="1:29" x14ac:dyDescent="0.3">
      <c r="A203" s="120"/>
      <c r="D203" s="143"/>
      <c r="F203" s="143"/>
      <c r="G203" s="143"/>
      <c r="H203" s="175"/>
      <c r="I203" s="186"/>
      <c r="J203" s="125"/>
      <c r="K203" s="188"/>
      <c r="L203" s="125"/>
      <c r="M203" s="187"/>
      <c r="N203" s="186">
        <f>M203-Berechnung!X104</f>
        <v>-56.424177518848524</v>
      </c>
      <c r="O203" s="185">
        <f t="shared" si="105"/>
        <v>-56.424177518848524</v>
      </c>
      <c r="P203" s="189">
        <v>8.4</v>
      </c>
      <c r="AA203" s="155"/>
      <c r="AB203" s="155"/>
    </row>
    <row r="204" spans="1:29" ht="15" thickBot="1" x14ac:dyDescent="0.35">
      <c r="A204" s="120"/>
      <c r="D204" s="143"/>
      <c r="F204" s="143"/>
      <c r="G204" s="143"/>
      <c r="H204" s="176"/>
      <c r="I204" s="191"/>
      <c r="J204" s="2"/>
      <c r="K204" s="199"/>
      <c r="L204" s="2"/>
      <c r="M204" s="200"/>
      <c r="N204" s="191">
        <f>M204-Berechnung!X105</f>
        <v>-50.423534955448936</v>
      </c>
      <c r="O204" s="190">
        <f t="shared" si="105"/>
        <v>-50.423534955448936</v>
      </c>
      <c r="P204" s="192">
        <v>8.4</v>
      </c>
      <c r="AA204" s="155"/>
      <c r="AB204" s="155"/>
    </row>
    <row r="205" spans="1:29" x14ac:dyDescent="0.3">
      <c r="A205" s="120"/>
      <c r="F205" s="143"/>
      <c r="G205" s="143"/>
    </row>
    <row r="206" spans="1:29" x14ac:dyDescent="0.3">
      <c r="A206" s="120"/>
      <c r="F206" s="143"/>
    </row>
    <row r="207" spans="1:29" x14ac:dyDescent="0.3">
      <c r="A207" s="120"/>
      <c r="F207" s="143"/>
    </row>
    <row r="208" spans="1:29" x14ac:dyDescent="0.3">
      <c r="A208" s="120"/>
      <c r="F208" s="143"/>
    </row>
    <row r="209" spans="1:1" x14ac:dyDescent="0.3">
      <c r="A209" s="120"/>
    </row>
    <row r="210" spans="1:1" x14ac:dyDescent="0.3">
      <c r="A210" s="120"/>
    </row>
    <row r="211" spans="1:1" x14ac:dyDescent="0.3">
      <c r="A211" s="120"/>
    </row>
  </sheetData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208"/>
  <sheetViews>
    <sheetView tabSelected="1" topLeftCell="A118" zoomScale="70" zoomScaleNormal="70" workbookViewId="0">
      <selection activeCell="G81" sqref="G81"/>
    </sheetView>
  </sheetViews>
  <sheetFormatPr baseColWidth="10" defaultRowHeight="14.4" x14ac:dyDescent="0.3"/>
  <cols>
    <col min="8" max="8" width="10.77734375" bestFit="1" customWidth="1"/>
    <col min="9" max="9" width="8.109375" customWidth="1"/>
    <col min="10" max="10" width="9.5546875" bestFit="1" customWidth="1"/>
    <col min="11" max="11" width="8.21875" customWidth="1"/>
    <col min="12" max="12" width="9.5546875" bestFit="1" customWidth="1"/>
    <col min="13" max="13" width="8.44140625" bestFit="1" customWidth="1"/>
    <col min="14" max="14" width="7.88671875" customWidth="1"/>
    <col min="15" max="16" width="8" customWidth="1"/>
  </cols>
  <sheetData>
    <row r="3" spans="1:5" ht="18" x14ac:dyDescent="0.4">
      <c r="A3" s="145" t="s">
        <v>1</v>
      </c>
      <c r="B3" s="145" t="s">
        <v>83</v>
      </c>
      <c r="C3" s="145" t="s">
        <v>84</v>
      </c>
      <c r="D3" s="145" t="s">
        <v>80</v>
      </c>
      <c r="E3" s="1" t="s">
        <v>87</v>
      </c>
    </row>
    <row r="4" spans="1:5" ht="16.2" x14ac:dyDescent="0.3">
      <c r="A4" s="144" t="s">
        <v>4</v>
      </c>
      <c r="B4" s="146" t="s">
        <v>3</v>
      </c>
      <c r="C4" s="146" t="s">
        <v>3</v>
      </c>
      <c r="D4" s="146" t="s">
        <v>81</v>
      </c>
      <c r="E4" s="121" t="s">
        <v>54</v>
      </c>
    </row>
    <row r="5" spans="1:5" x14ac:dyDescent="0.3">
      <c r="A5" s="143">
        <f>Berechnung!G7</f>
        <v>0</v>
      </c>
      <c r="B5" s="142">
        <f>Berechnung!S7</f>
        <v>0.23250039250760524</v>
      </c>
      <c r="C5" s="142"/>
      <c r="D5" s="142">
        <f>Berechnung!V7</f>
        <v>0</v>
      </c>
    </row>
    <row r="6" spans="1:5" x14ac:dyDescent="0.3">
      <c r="A6" s="143">
        <f>Berechnung!G8</f>
        <v>0</v>
      </c>
      <c r="B6" s="142">
        <f>Berechnung!S8</f>
        <v>0.47401250997490774</v>
      </c>
      <c r="C6" s="142"/>
      <c r="D6" s="142">
        <f>Berechnung!V8</f>
        <v>1.7647058823529412E-2</v>
      </c>
    </row>
    <row r="7" spans="1:5" x14ac:dyDescent="0.3">
      <c r="A7" s="143">
        <f>Berechnung!G9</f>
        <v>0</v>
      </c>
      <c r="B7" s="142">
        <f>Berechnung!S9</f>
        <v>0.98075751278184142</v>
      </c>
      <c r="C7" s="142">
        <f>Berechnung!T9</f>
        <v>1.0451249516723662</v>
      </c>
      <c r="D7" s="142">
        <f>Berechnung!V9</f>
        <v>9.4117647058823528E-2</v>
      </c>
    </row>
    <row r="8" spans="1:5" x14ac:dyDescent="0.3">
      <c r="A8" s="143">
        <f>Berechnung!G10</f>
        <v>0</v>
      </c>
      <c r="B8" s="142">
        <f>Berechnung!S10</f>
        <v>1.9592622206583101</v>
      </c>
      <c r="C8" s="142">
        <f>Berechnung!T10</f>
        <v>2.0096594941736381</v>
      </c>
      <c r="D8" s="142">
        <f>Berechnung!V10</f>
        <v>0.41764705882352943</v>
      </c>
    </row>
    <row r="9" spans="1:5" x14ac:dyDescent="0.3">
      <c r="A9" s="143">
        <f>Berechnung!G11</f>
        <v>0</v>
      </c>
      <c r="B9" s="142">
        <f>Berechnung!S11</f>
        <v>2.926560270980509</v>
      </c>
      <c r="C9" s="142">
        <f>Berechnung!T11</f>
        <v>2.9573856267196934</v>
      </c>
      <c r="D9" s="142">
        <f>Berechnung!V11</f>
        <v>0.92941176470588238</v>
      </c>
    </row>
    <row r="10" spans="1:5" x14ac:dyDescent="0.3">
      <c r="A10" s="143">
        <f>Berechnung!G12</f>
        <v>0</v>
      </c>
      <c r="B10" s="142">
        <f>Berechnung!S12</f>
        <v>3.9145108284323844</v>
      </c>
      <c r="C10" s="142">
        <f>Berechnung!T12</f>
        <v>3.9716849256127333</v>
      </c>
      <c r="D10" s="142">
        <f>Berechnung!V12</f>
        <v>1.6823529411764706</v>
      </c>
    </row>
    <row r="11" spans="1:5" x14ac:dyDescent="0.3">
      <c r="A11" s="143">
        <f>Berechnung!G13</f>
        <v>0</v>
      </c>
      <c r="B11" s="142">
        <f>Berechnung!S13</f>
        <v>4.8925987519182481</v>
      </c>
      <c r="C11" s="142">
        <f>Berechnung!T13</f>
        <v>4.9894136946615779</v>
      </c>
      <c r="D11" s="142">
        <f>Berechnung!V13</f>
        <v>2.7176470588235295</v>
      </c>
    </row>
    <row r="12" spans="1:5" x14ac:dyDescent="0.3">
      <c r="A12" s="143"/>
      <c r="B12" s="142"/>
      <c r="C12" s="142"/>
      <c r="D12" s="142"/>
    </row>
    <row r="13" spans="1:5" x14ac:dyDescent="0.3">
      <c r="A13" s="143"/>
      <c r="B13" s="142"/>
      <c r="C13" s="142"/>
      <c r="D13" s="142"/>
    </row>
    <row r="14" spans="1:5" x14ac:dyDescent="0.3">
      <c r="A14" s="143">
        <f>Berechnung!G16</f>
        <v>9.9905715683402523</v>
      </c>
      <c r="B14" s="142">
        <f>Berechnung!S16</f>
        <v>0.24778150244621652</v>
      </c>
      <c r="C14" s="142">
        <f>Berechnung!T16</f>
        <v>0</v>
      </c>
      <c r="D14" s="142">
        <f>Berechnung!V16</f>
        <v>0</v>
      </c>
      <c r="E14">
        <f>Berechnung!AC16</f>
        <v>6.6458974857754724E-3</v>
      </c>
    </row>
    <row r="15" spans="1:5" x14ac:dyDescent="0.3">
      <c r="A15" s="143">
        <f>Berechnung!G17</f>
        <v>9.9905715683402523</v>
      </c>
      <c r="B15" s="142">
        <f>Berechnung!S17</f>
        <v>0.49012767679985447</v>
      </c>
      <c r="C15" s="142">
        <f>Berechnung!T17</f>
        <v>0</v>
      </c>
      <c r="D15" s="142">
        <f>Berechnung!V17</f>
        <v>2.3529411764705882E-2</v>
      </c>
      <c r="E15">
        <f>Berechnung!AC17</f>
        <v>6.3241455858807473E-3</v>
      </c>
    </row>
    <row r="16" spans="1:5" x14ac:dyDescent="0.3">
      <c r="A16" s="143">
        <f>Berechnung!G18</f>
        <v>9.9905715683402523</v>
      </c>
      <c r="B16" s="142">
        <f>Berechnung!S18</f>
        <v>0.98446378724488226</v>
      </c>
      <c r="C16" s="142">
        <f>Berechnung!T18</f>
        <v>1.067787504003284</v>
      </c>
      <c r="D16" s="142">
        <f>Berechnung!V18</f>
        <v>0.11176470588235295</v>
      </c>
      <c r="E16">
        <f>Berechnung!AC18</f>
        <v>6.4762121255442515E-3</v>
      </c>
    </row>
    <row r="17" spans="1:5" x14ac:dyDescent="0.3">
      <c r="A17" s="143">
        <f>Berechnung!G19</f>
        <v>9.9905715683402523</v>
      </c>
      <c r="B17" s="142">
        <f>Berechnung!S19</f>
        <v>1.9602729477887104</v>
      </c>
      <c r="C17" s="142">
        <f>Berechnung!T19</f>
        <v>2.0057783258858493</v>
      </c>
      <c r="D17" s="142">
        <f>Berechnung!V19</f>
        <v>0.45882352941176474</v>
      </c>
      <c r="E17">
        <f>Berechnung!AC19</f>
        <v>6.3805591596228645E-3</v>
      </c>
    </row>
    <row r="18" spans="1:5" x14ac:dyDescent="0.3">
      <c r="A18" s="143">
        <f>Berechnung!G20</f>
        <v>9.9905715683402523</v>
      </c>
      <c r="B18" s="142">
        <f>Berechnung!S20</f>
        <v>2.9464959964612607</v>
      </c>
      <c r="C18" s="142">
        <f>Berechnung!T20</f>
        <v>2.9990860716934646</v>
      </c>
      <c r="D18" s="142">
        <f>Berechnung!V20</f>
        <v>1.0529411764705883</v>
      </c>
      <c r="E18">
        <f>Berechnung!AC20</f>
        <v>6.2862401107160893E-3</v>
      </c>
    </row>
    <row r="19" spans="1:5" x14ac:dyDescent="0.3">
      <c r="A19" s="143">
        <f>Berechnung!G21</f>
        <v>9.9905715683402523</v>
      </c>
      <c r="B19" s="142">
        <f>Berechnung!S21</f>
        <v>3.9525108179167607</v>
      </c>
      <c r="C19" s="142">
        <f>Berechnung!T21</f>
        <v>4.0257454447156347</v>
      </c>
      <c r="D19" s="142">
        <f>Berechnung!V21</f>
        <v>2</v>
      </c>
      <c r="E19">
        <f>Berechnung!AC21</f>
        <v>5.8028063526775883E-3</v>
      </c>
    </row>
    <row r="20" spans="1:5" x14ac:dyDescent="0.3">
      <c r="A20" s="143">
        <f>Berechnung!G22</f>
        <v>9.9905715683402523</v>
      </c>
      <c r="B20" s="142">
        <f>Berechnung!S22</f>
        <v>4.8739683591206138</v>
      </c>
      <c r="C20" s="142">
        <f>Berechnung!T22</f>
        <v>4.965677884400316</v>
      </c>
      <c r="D20" s="142">
        <f>Berechnung!V22</f>
        <v>3.5941176470588236</v>
      </c>
      <c r="E20">
        <f>Berechnung!AC22</f>
        <v>1.5601093783364406E-2</v>
      </c>
    </row>
    <row r="21" spans="1:5" x14ac:dyDescent="0.3">
      <c r="A21" s="143"/>
      <c r="B21" s="142"/>
      <c r="C21" s="142"/>
      <c r="D21" s="142"/>
      <c r="E21">
        <f>Berechnung!AC23</f>
        <v>0</v>
      </c>
    </row>
    <row r="22" spans="1:5" x14ac:dyDescent="0.3">
      <c r="A22" s="143"/>
      <c r="B22" s="142"/>
      <c r="C22" s="142"/>
      <c r="D22" s="142"/>
      <c r="E22">
        <f>Berechnung!AC24</f>
        <v>0</v>
      </c>
    </row>
    <row r="23" spans="1:5" x14ac:dyDescent="0.3">
      <c r="A23" s="143">
        <f>Berechnung!G25</f>
        <v>12.131408332984593</v>
      </c>
      <c r="B23" s="142">
        <f>Berechnung!S25</f>
        <v>0.25478002582547504</v>
      </c>
      <c r="C23" s="142">
        <f>Berechnung!T25</f>
        <v>0</v>
      </c>
      <c r="D23" s="142">
        <f>Berechnung!V25</f>
        <v>0</v>
      </c>
      <c r="E23">
        <f>Berechnung!AC25</f>
        <v>1.2302287088082741E-2</v>
      </c>
    </row>
    <row r="24" spans="1:5" x14ac:dyDescent="0.3">
      <c r="A24" s="143">
        <f>Berechnung!G26</f>
        <v>12.131408332984593</v>
      </c>
      <c r="B24" s="142">
        <f>Berechnung!S26</f>
        <v>0.49547737863533631</v>
      </c>
      <c r="C24" s="142">
        <f>Berechnung!T26</f>
        <v>0</v>
      </c>
      <c r="D24" s="142">
        <f>Berechnung!V26</f>
        <v>2.3529411764705882E-2</v>
      </c>
      <c r="E24">
        <f>Berechnung!AC26</f>
        <v>1.1918150397858936E-2</v>
      </c>
    </row>
    <row r="25" spans="1:5" x14ac:dyDescent="0.3">
      <c r="A25" s="143">
        <f>Berechnung!G27</f>
        <v>12.131408332984593</v>
      </c>
      <c r="B25" s="142">
        <f>Berechnung!S27</f>
        <v>0.99300600910909298</v>
      </c>
      <c r="C25" s="142">
        <f>Berechnung!T27</f>
        <v>1.0699977977271484</v>
      </c>
      <c r="D25" s="142">
        <f>Berechnung!V27</f>
        <v>0.11764705882352942</v>
      </c>
      <c r="E25">
        <f>Berechnung!AC27</f>
        <v>1.115065361144193E-2</v>
      </c>
    </row>
    <row r="26" spans="1:5" x14ac:dyDescent="0.3">
      <c r="A26" s="143">
        <f>Berechnung!G28</f>
        <v>12.131408332984593</v>
      </c>
      <c r="B26" s="142">
        <f>Berechnung!S28</f>
        <v>1.9686669350896429</v>
      </c>
      <c r="C26" s="142">
        <f>Berechnung!T28</f>
        <v>2.0028983238979792</v>
      </c>
      <c r="D26" s="142">
        <f>Berechnung!V28</f>
        <v>0.4705882352941177</v>
      </c>
      <c r="E26">
        <f>Berechnung!AC28</f>
        <v>9.6147725025728034E-3</v>
      </c>
    </row>
    <row r="27" spans="1:5" x14ac:dyDescent="0.3">
      <c r="A27" s="143">
        <f>Berechnung!G29</f>
        <v>12.131408332984593</v>
      </c>
      <c r="B27" s="142">
        <f>Berechnung!S29</f>
        <v>2.9443278610701928</v>
      </c>
      <c r="C27" s="142">
        <f>Berechnung!T29</f>
        <v>2.9920541581796138</v>
      </c>
      <c r="D27" s="142">
        <f>Berechnung!V29</f>
        <v>1.0647058823529412</v>
      </c>
      <c r="E27">
        <f>Berechnung!AC29</f>
        <v>7.6824401409917821E-3</v>
      </c>
    </row>
    <row r="28" spans="1:5" x14ac:dyDescent="0.3">
      <c r="A28" s="143">
        <f>Berechnung!G30</f>
        <v>12.131408332984593</v>
      </c>
      <c r="B28" s="142">
        <f>Berechnung!S30</f>
        <v>3.9329975993971504</v>
      </c>
      <c r="C28" s="142">
        <f>Berechnung!T30</f>
        <v>4.0093376465166504</v>
      </c>
      <c r="D28" s="142">
        <f>Berechnung!V30</f>
        <v>2.0235294117647058</v>
      </c>
      <c r="E28">
        <f>Berechnung!AC30</f>
        <v>9.3188347058443966E-3</v>
      </c>
    </row>
    <row r="29" spans="1:5" x14ac:dyDescent="0.3">
      <c r="A29" s="143">
        <f>Berechnung!G31</f>
        <v>12.131408332984593</v>
      </c>
      <c r="B29" s="142">
        <f>Berechnung!S31</f>
        <v>4.9043222545955638</v>
      </c>
      <c r="C29" s="142">
        <f>Berechnung!T31</f>
        <v>4.9820856825993003</v>
      </c>
      <c r="D29" s="142">
        <f>Berechnung!V31</f>
        <v>3.9235294117647062</v>
      </c>
      <c r="E29">
        <f>Berechnung!AC31</f>
        <v>2.3640781821443069E-2</v>
      </c>
    </row>
    <row r="30" spans="1:5" x14ac:dyDescent="0.3">
      <c r="A30" s="143"/>
      <c r="B30" s="142"/>
      <c r="C30" s="142"/>
      <c r="D30" s="142"/>
      <c r="E30">
        <f>Berechnung!AC32</f>
        <v>0</v>
      </c>
    </row>
    <row r="31" spans="1:5" x14ac:dyDescent="0.3">
      <c r="A31" s="143"/>
      <c r="B31" s="142"/>
      <c r="C31" s="142"/>
      <c r="D31" s="142"/>
      <c r="E31">
        <f>Berechnung!AC33</f>
        <v>0</v>
      </c>
    </row>
    <row r="32" spans="1:5" x14ac:dyDescent="0.3">
      <c r="A32" s="143">
        <f>Berechnung!G34</f>
        <v>24.262816665969186</v>
      </c>
      <c r="B32" s="142">
        <f>Berechnung!S34</f>
        <v>0.25098417433056336</v>
      </c>
      <c r="C32" s="142">
        <f>Berechnung!T34</f>
        <v>0.11810103596258166</v>
      </c>
      <c r="D32" s="142">
        <f>Berechnung!V34</f>
        <v>5.8823529411764705E-3</v>
      </c>
      <c r="E32">
        <f>Berechnung!AC34</f>
        <v>2.9385055718208448E-2</v>
      </c>
    </row>
    <row r="33" spans="1:5" x14ac:dyDescent="0.3">
      <c r="A33" s="143">
        <f>Berechnung!G35</f>
        <v>24.262816665969186</v>
      </c>
      <c r="B33" s="142">
        <f>Berechnung!S35</f>
        <v>0.49547737863533631</v>
      </c>
      <c r="C33" s="142">
        <f>Berechnung!T35</f>
        <v>0.11810103596258166</v>
      </c>
      <c r="D33" s="142">
        <f>Berechnung!V35</f>
        <v>2.3529411764705882E-2</v>
      </c>
      <c r="E33">
        <f>Berechnung!AC35</f>
        <v>2.9830254513419269E-2</v>
      </c>
    </row>
    <row r="34" spans="1:5" x14ac:dyDescent="0.3">
      <c r="A34" s="143">
        <f>Berechnung!G36</f>
        <v>24.262816665969186</v>
      </c>
      <c r="B34" s="142">
        <f>Berechnung!S36</f>
        <v>0.97782906137161785</v>
      </c>
      <c r="C34" s="142">
        <f>Berechnung!T36</f>
        <v>1.0699977977271484</v>
      </c>
      <c r="D34" s="142">
        <f>Berechnung!V36</f>
        <v>0.12941176470588237</v>
      </c>
      <c r="E34">
        <f>Berechnung!AC36</f>
        <v>2.9926024021691335E-2</v>
      </c>
    </row>
    <row r="35" spans="1:5" x14ac:dyDescent="0.3">
      <c r="A35" s="143">
        <f>Berechnung!G37</f>
        <v>24.262816665969186</v>
      </c>
      <c r="B35" s="142">
        <f>Berechnung!S37</f>
        <v>1.9643306643075071</v>
      </c>
      <c r="C35" s="142">
        <f>Berechnung!T37</f>
        <v>2.0544656896662161</v>
      </c>
      <c r="D35" s="142">
        <f>Berechnung!V37</f>
        <v>0.50588235294117645</v>
      </c>
      <c r="E35">
        <f>Berechnung!AC37</f>
        <v>3.0122308374230994E-2</v>
      </c>
    </row>
    <row r="36" spans="1:5" x14ac:dyDescent="0.3">
      <c r="A36" s="143">
        <f>Berechnung!G38</f>
        <v>24.262816665969186</v>
      </c>
      <c r="B36" s="142">
        <f>Berechnung!S38</f>
        <v>2.9508322672433964</v>
      </c>
      <c r="C36" s="142">
        <f>Berechnung!T38</f>
        <v>2.9943981293508974</v>
      </c>
      <c r="D36" s="142">
        <f>Berechnung!V38</f>
        <v>1.1588235294117648</v>
      </c>
      <c r="E36">
        <f>Berechnung!AC38</f>
        <v>3.0318592726770652E-2</v>
      </c>
    </row>
    <row r="37" spans="1:5" x14ac:dyDescent="0.3">
      <c r="A37" s="143">
        <f>Berechnung!G39</f>
        <v>24.262816665969186</v>
      </c>
      <c r="B37" s="142">
        <f>Berechnung!S39</f>
        <v>3.9481745471346255</v>
      </c>
      <c r="C37" s="142">
        <f>Berechnung!T39</f>
        <v>4.0163695600305012</v>
      </c>
      <c r="D37" s="142">
        <f>Berechnung!V39</f>
        <v>2.3647058823529408</v>
      </c>
      <c r="E37">
        <f>Berechnung!AC39</f>
        <v>3.289574156648873E-2</v>
      </c>
    </row>
    <row r="38" spans="1:5" x14ac:dyDescent="0.3">
      <c r="A38" s="143">
        <f>Berechnung!G40</f>
        <v>24.262816665969186</v>
      </c>
      <c r="B38" s="142">
        <f>Berechnung!S40</f>
        <v>4.5660931335889741</v>
      </c>
      <c r="C38" s="142">
        <f>Berechnung!T40</f>
        <v>4.6234580933929248</v>
      </c>
      <c r="D38" s="142">
        <f>Berechnung!V40</f>
        <v>4.4941176470588236</v>
      </c>
      <c r="E38">
        <f>Berechnung!AC40</f>
        <v>4.8480287763954091E-2</v>
      </c>
    </row>
    <row r="39" spans="1:5" x14ac:dyDescent="0.3">
      <c r="A39" s="143">
        <f>Berechnung!G41</f>
        <v>24.262816665969186</v>
      </c>
      <c r="B39" s="142">
        <f>Berechnung!S41</f>
        <v>4.7698978603493556</v>
      </c>
      <c r="C39" s="142">
        <f>Berechnung!T41</f>
        <v>4.7781601906976361</v>
      </c>
      <c r="D39" s="142">
        <f>Berechnung!V41</f>
        <v>6.5764705882352938</v>
      </c>
      <c r="E39">
        <f>Berechnung!AC41</f>
        <v>5.7639217629380277E-2</v>
      </c>
    </row>
    <row r="40" spans="1:5" x14ac:dyDescent="0.3">
      <c r="A40" s="143"/>
      <c r="B40" s="142"/>
      <c r="C40" s="142"/>
      <c r="D40" s="142"/>
      <c r="E40">
        <f>Berechnung!AC42</f>
        <v>0</v>
      </c>
    </row>
    <row r="41" spans="1:5" x14ac:dyDescent="0.3">
      <c r="A41" s="143"/>
      <c r="B41" s="142"/>
      <c r="C41" s="142"/>
      <c r="D41" s="142"/>
      <c r="E41">
        <f>Berechnung!AC43</f>
        <v>0</v>
      </c>
    </row>
    <row r="42" spans="1:5" x14ac:dyDescent="0.3">
      <c r="A42" s="143">
        <f>Berechnung!G44</f>
        <v>29.971714705020762</v>
      </c>
      <c r="B42" s="142">
        <f>Berechnung!S44</f>
        <v>0.24398219724923298</v>
      </c>
      <c r="C42" s="142">
        <f>Berechnung!T44</f>
        <v>0</v>
      </c>
      <c r="D42" s="142">
        <f>Berechnung!V44</f>
        <v>0</v>
      </c>
      <c r="E42">
        <f>Berechnung!AC44</f>
        <v>2.9377805594352151E-2</v>
      </c>
    </row>
    <row r="43" spans="1:5" x14ac:dyDescent="0.3">
      <c r="A43" s="143">
        <f>Berechnung!G45</f>
        <v>29.971714705020762</v>
      </c>
      <c r="B43" s="142">
        <f>Berechnung!S45</f>
        <v>0.49660093245419107</v>
      </c>
      <c r="C43" s="142">
        <f>Berechnung!T45</f>
        <v>0</v>
      </c>
      <c r="D43" s="142">
        <f>Berechnung!V45</f>
        <v>2.9411764705882356E-2</v>
      </c>
      <c r="E43">
        <f>Berechnung!AC45</f>
        <v>2.9423753882185075E-2</v>
      </c>
    </row>
    <row r="44" spans="1:5" x14ac:dyDescent="0.3">
      <c r="A44" s="143">
        <f>Berechnung!G46</f>
        <v>29.971714705020762</v>
      </c>
      <c r="B44" s="142">
        <f>Berechnung!S46</f>
        <v>0.98888359593051955</v>
      </c>
      <c r="C44" s="142">
        <f>Berechnung!T46</f>
        <v>1.0585530362252114</v>
      </c>
      <c r="D44" s="142">
        <f>Berechnung!V46</f>
        <v>0.12941176470588237</v>
      </c>
      <c r="E44">
        <f>Berechnung!AC46</f>
        <v>2.9513294135397869E-2</v>
      </c>
    </row>
    <row r="45" spans="1:5" x14ac:dyDescent="0.3">
      <c r="A45" s="143">
        <f>Berechnung!G47</f>
        <v>29.971714705020762</v>
      </c>
      <c r="B45" s="142">
        <f>Berechnung!S47</f>
        <v>1.4647839487465051</v>
      </c>
      <c r="C45" s="142">
        <f>Berechnung!T47</f>
        <v>1.4981753973151974</v>
      </c>
      <c r="D45" s="142">
        <f>Berechnung!V47</f>
        <v>0.28823529411764703</v>
      </c>
      <c r="E45">
        <f>Berechnung!AC47</f>
        <v>2.9995751157643059E-2</v>
      </c>
    </row>
    <row r="46" spans="1:5" x14ac:dyDescent="0.3">
      <c r="A46" s="143">
        <f>Berechnung!G48</f>
        <v>29.971714705020762</v>
      </c>
      <c r="B46" s="142">
        <f>Berechnung!S48</f>
        <v>1.9451119201227594</v>
      </c>
      <c r="C46" s="142">
        <f>Berechnung!T48</f>
        <v>1.9730148643446492</v>
      </c>
      <c r="D46" s="142">
        <f>Berechnung!V48</f>
        <v>0.52941176470588236</v>
      </c>
      <c r="E46">
        <f>Berechnung!AC48</f>
        <v>3.0082935088402915E-2</v>
      </c>
    </row>
    <row r="47" spans="1:5" x14ac:dyDescent="0.3">
      <c r="A47" s="143">
        <f>Berechnung!G49</f>
        <v>29.971714705020762</v>
      </c>
      <c r="B47" s="142">
        <f>Berechnung!S49</f>
        <v>2.4557308446488677</v>
      </c>
      <c r="C47" s="142">
        <f>Berechnung!T49</f>
        <v>2.4852801021744524</v>
      </c>
      <c r="D47" s="142">
        <f>Berechnung!V49</f>
        <v>0.83529411764705885</v>
      </c>
      <c r="E47">
        <f>Berechnung!AC49</f>
        <v>2.8986263346750599E-2</v>
      </c>
    </row>
    <row r="48" spans="1:5" x14ac:dyDescent="0.3">
      <c r="A48" s="143">
        <f>Berechnung!G50</f>
        <v>29.971714705020762</v>
      </c>
      <c r="B48" s="142">
        <f>Berechnung!S50</f>
        <v>2.9447133740679372</v>
      </c>
      <c r="C48" s="142">
        <f>Berechnung!T50</f>
        <v>2.964797790553948</v>
      </c>
      <c r="D48" s="142">
        <f>Berechnung!V50</f>
        <v>1.2117647058823531</v>
      </c>
      <c r="E48">
        <f>Berechnung!AC50</f>
        <v>2.9471469411857604E-2</v>
      </c>
    </row>
    <row r="49" spans="1:5" x14ac:dyDescent="0.3">
      <c r="A49" s="143">
        <f>Berechnung!G51</f>
        <v>29.971714705020762</v>
      </c>
      <c r="B49" s="142">
        <f>Berechnung!S51</f>
        <v>3.432923658260691</v>
      </c>
      <c r="C49" s="142">
        <f>Berechnung!T51</f>
        <v>3.4923751817862199</v>
      </c>
      <c r="D49" s="142">
        <f>Berechnung!V51</f>
        <v>1.7941176470588234</v>
      </c>
      <c r="E49">
        <f>Berechnung!AC51</f>
        <v>3.0352341288858928E-2</v>
      </c>
    </row>
    <row r="50" spans="1:5" x14ac:dyDescent="0.3">
      <c r="A50" s="143">
        <f>Berechnung!G52</f>
        <v>29.971714705020762</v>
      </c>
      <c r="B50" s="142">
        <f>Berechnung!S52</f>
        <v>3.6791888532307704</v>
      </c>
      <c r="C50" s="142">
        <f>Berechnung!T52</f>
        <v>3.7257269087017306</v>
      </c>
      <c r="D50" s="142">
        <f>Berechnung!V52</f>
        <v>2.1</v>
      </c>
      <c r="E50">
        <f>Berechnung!AC52</f>
        <v>3.1982523705904223E-2</v>
      </c>
    </row>
    <row r="51" spans="1:5" x14ac:dyDescent="0.3">
      <c r="A51" s="143">
        <f>Berechnung!G53</f>
        <v>29.971714705020762</v>
      </c>
      <c r="B51" s="142">
        <f>Berechnung!S53</f>
        <v>3.9351364838358189</v>
      </c>
      <c r="C51" s="142">
        <f>Berechnung!T53</f>
        <v>3.9858683067478156</v>
      </c>
      <c r="D51" s="142">
        <f>Berechnung!V53</f>
        <v>2.4823529411764707</v>
      </c>
      <c r="E51">
        <f>Berechnung!AC53</f>
        <v>3.4407179510008552E-2</v>
      </c>
    </row>
    <row r="52" spans="1:5" x14ac:dyDescent="0.3">
      <c r="A52" s="143">
        <f>Berechnung!G54</f>
        <v>29.971714705020762</v>
      </c>
      <c r="B52" s="142">
        <f>Berechnung!S54</f>
        <v>4.1779658426179749</v>
      </c>
      <c r="C52" s="142">
        <f>Berechnung!T54</f>
        <v>4.2437032190311434</v>
      </c>
      <c r="D52" s="142">
        <f>Berechnung!V54</f>
        <v>3.1294117647058828</v>
      </c>
      <c r="E52">
        <f>Berechnung!AC54</f>
        <v>3.8812127975628392E-2</v>
      </c>
    </row>
    <row r="53" spans="1:5" x14ac:dyDescent="0.3">
      <c r="A53" s="143">
        <f>Berechnung!G55</f>
        <v>29.971714705020762</v>
      </c>
      <c r="B53" s="142">
        <f>Berechnung!S55</f>
        <v>4.3922500264776216</v>
      </c>
      <c r="C53" s="142">
        <f>Berechnung!T55</f>
        <v>4.4564940035315672</v>
      </c>
      <c r="D53" s="142">
        <f>Berechnung!V55</f>
        <v>4.9882352941176471</v>
      </c>
      <c r="E53">
        <f>Berechnung!AC55</f>
        <v>5.1140603409762855E-2</v>
      </c>
    </row>
    <row r="54" spans="1:5" x14ac:dyDescent="0.3">
      <c r="A54" s="143">
        <f>Berechnung!G56</f>
        <v>29.971714705020762</v>
      </c>
      <c r="B54" s="142">
        <f>Berechnung!S56</f>
        <v>4.5698189191822722</v>
      </c>
      <c r="C54" s="142">
        <f>Berechnung!T56</f>
        <v>4.5990800816348703</v>
      </c>
      <c r="D54" s="142">
        <f>Berechnung!V56</f>
        <v>7.1470588235294121</v>
      </c>
      <c r="E54">
        <f>Berechnung!AC56</f>
        <v>6.5048207607794978E-2</v>
      </c>
    </row>
    <row r="55" spans="1:5" x14ac:dyDescent="0.3">
      <c r="A55" s="143">
        <f>Berechnung!G57</f>
        <v>29.971714705020762</v>
      </c>
      <c r="B55" s="142">
        <f>Berechnung!S57</f>
        <v>4.6488902550536446</v>
      </c>
      <c r="C55" s="142">
        <f>Berechnung!T57</f>
        <v>4.670415788923683</v>
      </c>
      <c r="D55" s="142">
        <f>Berechnung!V57</f>
        <v>9.8470588235294105</v>
      </c>
      <c r="E55">
        <f>Berechnung!AC57</f>
        <v>8.290265191454893E-2</v>
      </c>
    </row>
    <row r="56" spans="1:5" x14ac:dyDescent="0.3">
      <c r="A56" s="143"/>
      <c r="B56" s="142"/>
      <c r="C56" s="142"/>
      <c r="D56" s="142"/>
      <c r="E56">
        <f>Berechnung!AC58</f>
        <v>0</v>
      </c>
    </row>
    <row r="57" spans="1:5" x14ac:dyDescent="0.3">
      <c r="A57" s="143"/>
      <c r="B57" s="142"/>
      <c r="C57" s="142"/>
      <c r="D57" s="142"/>
      <c r="E57">
        <f>Berechnung!AC59</f>
        <v>0</v>
      </c>
    </row>
    <row r="58" spans="1:5" x14ac:dyDescent="0.3">
      <c r="A58" s="143">
        <f>Berechnung!G60</f>
        <v>35.680612744072334</v>
      </c>
      <c r="B58" s="142">
        <f>Berechnung!S60</f>
        <v>0.24066123950731455</v>
      </c>
      <c r="C58" s="142">
        <f>Berechnung!T60</f>
        <v>0</v>
      </c>
      <c r="D58" s="142">
        <f>Berechnung!V60</f>
        <v>2.3529411764705882E-2</v>
      </c>
      <c r="E58">
        <f>Berechnung!AC60</f>
        <v>3.3120903177519652E-2</v>
      </c>
    </row>
    <row r="59" spans="1:5" x14ac:dyDescent="0.3">
      <c r="A59" s="143">
        <f>Berechnung!G61</f>
        <v>35.680612744072334</v>
      </c>
      <c r="B59" s="142">
        <f>Berechnung!S61</f>
        <v>0.47698624046494775</v>
      </c>
      <c r="C59" s="142">
        <f>Berechnung!T61</f>
        <v>0</v>
      </c>
      <c r="D59" s="142">
        <f>Berechnung!V61</f>
        <v>3.5294117647058823E-2</v>
      </c>
      <c r="E59">
        <f>Berechnung!AC61</f>
        <v>3.3197380540885703E-2</v>
      </c>
    </row>
    <row r="60" spans="1:5" x14ac:dyDescent="0.3">
      <c r="A60" s="143">
        <f>Berechnung!G62</f>
        <v>35.680612744072334</v>
      </c>
      <c r="B60" s="142">
        <f>Berechnung!S62</f>
        <v>0.9713174351286209</v>
      </c>
      <c r="C60" s="142">
        <f>Berechnung!T62</f>
        <v>1.053582167961973</v>
      </c>
      <c r="D60" s="142">
        <f>Berechnung!V62</f>
        <v>0.13529411764705884</v>
      </c>
      <c r="E60">
        <f>Berechnung!AC62</f>
        <v>3.3357351539486185E-2</v>
      </c>
    </row>
    <row r="61" spans="1:5" x14ac:dyDescent="0.3">
      <c r="A61" s="143">
        <f>Berechnung!G63</f>
        <v>35.680612744072334</v>
      </c>
      <c r="B61" s="142">
        <f>Berechnung!S63</f>
        <v>1.9686523015553299</v>
      </c>
      <c r="C61" s="142">
        <f>Berechnung!T63</f>
        <v>2.0028834359142245</v>
      </c>
      <c r="D61" s="142">
        <f>Berechnung!V63</f>
        <v>0.57647058823529407</v>
      </c>
      <c r="E61">
        <f>Berechnung!AC63</f>
        <v>3.3283648792722734E-2</v>
      </c>
    </row>
    <row r="62" spans="1:5" x14ac:dyDescent="0.3">
      <c r="A62" s="143">
        <f>Berechnung!G64</f>
        <v>35.680612744072334</v>
      </c>
      <c r="B62" s="142">
        <f>Berechnung!S64</f>
        <v>2.9356334981342695</v>
      </c>
      <c r="C62" s="142">
        <f>Berechnung!T64</f>
        <v>2.9779681950948089</v>
      </c>
      <c r="D62" s="142">
        <f>Berechnung!V64</f>
        <v>1.2941176470588236</v>
      </c>
      <c r="E62">
        <f>Berechnung!AC64</f>
        <v>3.3596574518055311E-2</v>
      </c>
    </row>
    <row r="63" spans="1:5" x14ac:dyDescent="0.3">
      <c r="A63" s="143">
        <f>Berechnung!G65</f>
        <v>35.680612744072334</v>
      </c>
      <c r="B63" s="142">
        <f>Berechnung!S65</f>
        <v>3.468990839745075</v>
      </c>
      <c r="C63" s="142">
        <f>Berechnung!T65</f>
        <v>3.5030138346535846</v>
      </c>
      <c r="D63" s="142">
        <f>Berechnung!V65</f>
        <v>1.9058823529411766</v>
      </c>
      <c r="E63">
        <f>Berechnung!AC65</f>
        <v>3.7733687333138158E-2</v>
      </c>
    </row>
    <row r="64" spans="1:5" x14ac:dyDescent="0.3">
      <c r="A64" s="143">
        <f>Berechnung!G66</f>
        <v>35.680612744072334</v>
      </c>
      <c r="B64" s="142">
        <f>Berechnung!S66</f>
        <v>3.9153118674681493</v>
      </c>
      <c r="C64" s="142">
        <f>Berechnung!T66</f>
        <v>3.9688524550456208</v>
      </c>
      <c r="D64" s="142">
        <f>Berechnung!V66</f>
        <v>2.6529411764705881</v>
      </c>
      <c r="E64">
        <f>Berechnung!AC66</f>
        <v>3.9859075542813975E-2</v>
      </c>
    </row>
    <row r="65" spans="1:5" x14ac:dyDescent="0.3">
      <c r="A65" s="143">
        <f>Berechnung!G67</f>
        <v>35.680612744072334</v>
      </c>
      <c r="B65" s="142">
        <f>Berechnung!S67</f>
        <v>4.1935259199065333</v>
      </c>
      <c r="C65" s="142">
        <f>Berechnung!T67</f>
        <v>4.227206600119807</v>
      </c>
      <c r="D65" s="142">
        <f>Berechnung!V67</f>
        <v>4.2058823529411766</v>
      </c>
      <c r="E65">
        <f>Berechnung!AC67</f>
        <v>5.1048817271476782E-2</v>
      </c>
    </row>
    <row r="66" spans="1:5" x14ac:dyDescent="0.3">
      <c r="A66" s="143">
        <f>Berechnung!G68</f>
        <v>35.680612744072334</v>
      </c>
      <c r="B66" s="142">
        <f>Berechnung!S68</f>
        <v>4.3855324482619462</v>
      </c>
      <c r="C66" s="142">
        <f>Berechnung!T68</f>
        <v>4.4605532908299637</v>
      </c>
      <c r="D66" s="142">
        <f>Berechnung!V68</f>
        <v>7.3529411764705888</v>
      </c>
      <c r="E66">
        <f>Berechnung!AC68</f>
        <v>6.9743769341379117E-2</v>
      </c>
    </row>
    <row r="67" spans="1:5" x14ac:dyDescent="0.3">
      <c r="A67" s="143">
        <f>Berechnung!G69</f>
        <v>35.680612744072334</v>
      </c>
      <c r="B67" s="142">
        <f>Berechnung!S69</f>
        <v>4.4233639416393435</v>
      </c>
      <c r="C67" s="142">
        <f>Berechnung!T69</f>
        <v>4.4685126699026014</v>
      </c>
      <c r="D67" s="142">
        <f>Berechnung!V69</f>
        <v>10.823529411764705</v>
      </c>
      <c r="E67">
        <f>Berechnung!AC69</f>
        <v>9.5128577177118021E-2</v>
      </c>
    </row>
    <row r="68" spans="1:5" x14ac:dyDescent="0.3">
      <c r="A68" s="143"/>
      <c r="B68" s="142"/>
      <c r="C68" s="142"/>
      <c r="D68" s="142"/>
      <c r="E68">
        <f>Berechnung!AC70</f>
        <v>0</v>
      </c>
    </row>
    <row r="69" spans="1:5" x14ac:dyDescent="0.3">
      <c r="A69" s="143"/>
      <c r="B69" s="142"/>
      <c r="C69" s="142"/>
      <c r="D69" s="142"/>
      <c r="E69">
        <f>Berechnung!AC71</f>
        <v>0</v>
      </c>
    </row>
    <row r="70" spans="1:5" x14ac:dyDescent="0.3">
      <c r="A70" s="143">
        <f>Berechnung!G72</f>
        <v>39.962286273361009</v>
      </c>
      <c r="B70" s="142">
        <f>Berechnung!S72</f>
        <v>0.24943642125675383</v>
      </c>
      <c r="C70" s="142">
        <f>Berechnung!T72</f>
        <v>0</v>
      </c>
      <c r="D70" s="142">
        <f>Berechnung!V72</f>
        <v>2.9411764705882356E-2</v>
      </c>
      <c r="E70">
        <f>Berechnung!AC72</f>
        <v>3.4444335918156245E-2</v>
      </c>
    </row>
    <row r="71" spans="1:5" x14ac:dyDescent="0.3">
      <c r="A71" s="143">
        <f>Berechnung!G73</f>
        <v>39.962286273361009</v>
      </c>
      <c r="B71" s="142">
        <f>Berechnung!S73</f>
        <v>0.47520908988647553</v>
      </c>
      <c r="C71" s="142">
        <f>Berechnung!T73</f>
        <v>0</v>
      </c>
      <c r="D71" s="142">
        <f>Berechnung!V73</f>
        <v>4.11764705882353E-2</v>
      </c>
      <c r="E71">
        <f>Berechnung!AC73</f>
        <v>3.4508025973063447E-2</v>
      </c>
    </row>
    <row r="72" spans="1:5" x14ac:dyDescent="0.3">
      <c r="A72" s="143">
        <f>Berechnung!G74</f>
        <v>39.962286273361009</v>
      </c>
      <c r="B72" s="142">
        <f>Berechnung!S74</f>
        <v>0.98316866738529474</v>
      </c>
      <c r="C72" s="142">
        <f>Berechnung!T74</f>
        <v>1.1156718062304898</v>
      </c>
      <c r="D72" s="142">
        <f>Berechnung!V74</f>
        <v>0.15882352941176472</v>
      </c>
      <c r="E72">
        <f>Berechnung!AC74</f>
        <v>3.4254877343892813E-2</v>
      </c>
    </row>
    <row r="73" spans="1:5" x14ac:dyDescent="0.3">
      <c r="A73" s="143">
        <f>Berechnung!G75</f>
        <v>39.962286273361009</v>
      </c>
      <c r="B73" s="142">
        <f>Berechnung!S75</f>
        <v>1.9771890860662327</v>
      </c>
      <c r="C73" s="142">
        <f>Berechnung!T75</f>
        <v>1.972095274008058</v>
      </c>
      <c r="D73" s="142">
        <f>Berechnung!V75</f>
        <v>0.61176470588235299</v>
      </c>
      <c r="E73">
        <f>Berechnung!AC75</f>
        <v>3.4535358547234205E-2</v>
      </c>
    </row>
    <row r="74" spans="1:5" x14ac:dyDescent="0.3">
      <c r="A74" s="143">
        <f>Berechnung!G76</f>
        <v>39.962286273361009</v>
      </c>
      <c r="B74" s="142">
        <f>Berechnung!S76</f>
        <v>2.9429949513784979</v>
      </c>
      <c r="C74" s="142">
        <f>Berechnung!T76</f>
        <v>2.9693006816942673</v>
      </c>
      <c r="D74" s="142">
        <f>Berechnung!V76</f>
        <v>1.3529411764705881</v>
      </c>
      <c r="E74">
        <f>Berechnung!AC76</f>
        <v>3.5204329746424068E-2</v>
      </c>
    </row>
    <row r="75" spans="1:5" x14ac:dyDescent="0.3">
      <c r="A75" s="143">
        <f>Berechnung!G77</f>
        <v>39.962286273361009</v>
      </c>
      <c r="B75" s="142">
        <f>Berechnung!S77</f>
        <v>3.4543952196495851</v>
      </c>
      <c r="C75" s="142">
        <f>Berechnung!T77</f>
        <v>3.5078651297561021</v>
      </c>
      <c r="D75" s="142">
        <f>Berechnung!V77</f>
        <v>2</v>
      </c>
      <c r="E75">
        <f>Berechnung!AC77</f>
        <v>3.851924239166063E-2</v>
      </c>
    </row>
    <row r="76" spans="1:5" x14ac:dyDescent="0.3">
      <c r="A76" s="143">
        <f>Berechnung!G78</f>
        <v>39.962286273361009</v>
      </c>
      <c r="B76" s="142">
        <f>Berechnung!S78</f>
        <v>3.9388795806444641</v>
      </c>
      <c r="C76" s="142">
        <f>Berechnung!T78</f>
        <v>3.9940608285588537</v>
      </c>
      <c r="D76" s="142">
        <f>Berechnung!V78</f>
        <v>2.9294117647058826</v>
      </c>
      <c r="E76">
        <f>Berechnung!AC78</f>
        <v>4.3809674852341586E-2</v>
      </c>
    </row>
    <row r="77" spans="1:5" x14ac:dyDescent="0.3">
      <c r="A77" s="143">
        <f>Berechnung!G79</f>
        <v>39.962286273361009</v>
      </c>
      <c r="B77" s="142">
        <f>Berechnung!S79</f>
        <v>4.106167902602337</v>
      </c>
      <c r="C77" s="142">
        <f>Berechnung!T79</f>
        <v>4.1584748329849059</v>
      </c>
      <c r="D77" s="142">
        <f>Berechnung!V79</f>
        <v>4.6117647058823525</v>
      </c>
      <c r="E77">
        <f>Berechnung!AC79</f>
        <v>5.416456255965766E-2</v>
      </c>
    </row>
    <row r="78" spans="1:5" x14ac:dyDescent="0.3">
      <c r="A78" s="143">
        <f>Berechnung!G80</f>
        <v>39.962286273361009</v>
      </c>
      <c r="B78" s="142">
        <f>Berechnung!S80</f>
        <v>4.2799739513897368</v>
      </c>
      <c r="C78" s="142">
        <f>Berechnung!T80</f>
        <v>4.3275863803945578</v>
      </c>
      <c r="D78" s="142">
        <f>Berechnung!V80</f>
        <v>7.158823529411765</v>
      </c>
      <c r="E78">
        <f>Berechnung!AC80</f>
        <v>6.9675153765350981E-2</v>
      </c>
    </row>
    <row r="79" spans="1:5" x14ac:dyDescent="0.3">
      <c r="A79" s="143">
        <f>Berechnung!G81</f>
        <v>39.962286273361009</v>
      </c>
      <c r="B79" s="142">
        <f>Berechnung!S81</f>
        <v>4.3082174343176902</v>
      </c>
      <c r="C79" s="142">
        <f>Berechnung!T81</f>
        <v>4.3393302378535621</v>
      </c>
      <c r="D79" s="142">
        <f>Berechnung!V81</f>
        <v>9.5882352941176485</v>
      </c>
      <c r="E79">
        <f>Berechnung!AC81</f>
        <v>8.4351811372555235E-2</v>
      </c>
    </row>
    <row r="80" spans="1:5" x14ac:dyDescent="0.3">
      <c r="A80" s="143"/>
      <c r="B80" s="142"/>
      <c r="C80" s="142"/>
      <c r="D80" s="142"/>
      <c r="E80">
        <f>Berechnung!AC82</f>
        <v>0</v>
      </c>
    </row>
    <row r="81" spans="1:5" x14ac:dyDescent="0.3">
      <c r="A81" s="143"/>
      <c r="B81" s="142"/>
      <c r="C81" s="142"/>
      <c r="D81" s="142"/>
      <c r="E81">
        <f>Berechnung!AC83</f>
        <v>0</v>
      </c>
    </row>
    <row r="82" spans="1:5" x14ac:dyDescent="0.3">
      <c r="A82" s="143">
        <f>Berechnung!G84</f>
        <v>49.23924558681982</v>
      </c>
      <c r="B82" s="142">
        <f>Berechnung!S84</f>
        <v>0.25150183588151792</v>
      </c>
      <c r="C82" s="142">
        <f>Berechnung!T84</f>
        <v>0</v>
      </c>
      <c r="D82" s="142">
        <f>Berechnung!V84</f>
        <v>3.5294117647058823E-2</v>
      </c>
      <c r="E82">
        <f>Berechnung!AC84</f>
        <v>3.5676711295870397E-2</v>
      </c>
    </row>
    <row r="83" spans="1:5" x14ac:dyDescent="0.3">
      <c r="A83" s="143">
        <f>Berechnung!G85</f>
        <v>49.23924558681982</v>
      </c>
      <c r="B83" s="142">
        <f>Berechnung!S85</f>
        <v>0.48999495611399174</v>
      </c>
      <c r="C83" s="142">
        <f>Berechnung!T85</f>
        <v>0</v>
      </c>
      <c r="D83" s="142">
        <f>Berechnung!V85</f>
        <v>5.2941176470588235E-2</v>
      </c>
      <c r="E83">
        <f>Berechnung!AC85</f>
        <v>3.5730907200342249E-2</v>
      </c>
    </row>
    <row r="84" spans="1:5" x14ac:dyDescent="0.3">
      <c r="A84" s="143">
        <f>Berechnung!G86</f>
        <v>49.23924558681982</v>
      </c>
      <c r="B84" s="142">
        <f>Berechnung!S86</f>
        <v>0.98215803150282432</v>
      </c>
      <c r="C84" s="142">
        <f>Berechnung!T86</f>
        <v>1.0793656591903058</v>
      </c>
      <c r="D84" s="142">
        <f>Berechnung!V86</f>
        <v>0.17058823529411765</v>
      </c>
      <c r="E84">
        <f>Berechnung!AC86</f>
        <v>3.5446296586858432E-2</v>
      </c>
    </row>
    <row r="85" spans="1:5" x14ac:dyDescent="0.3">
      <c r="A85" s="143">
        <f>Berechnung!G87</f>
        <v>49.23924558681982</v>
      </c>
      <c r="B85" s="142">
        <f>Berechnung!S87</f>
        <v>1.9641669845114607</v>
      </c>
      <c r="C85" s="142">
        <f>Berechnung!T87</f>
        <v>2.0284080499715147</v>
      </c>
      <c r="D85" s="142">
        <f>Berechnung!V87</f>
        <v>0.6705882352941176</v>
      </c>
      <c r="E85">
        <f>Berechnung!AC87</f>
        <v>3.6461894990657315E-2</v>
      </c>
    </row>
    <row r="86" spans="1:5" x14ac:dyDescent="0.3">
      <c r="A86" s="143">
        <f>Berechnung!G88</f>
        <v>49.23924558681982</v>
      </c>
      <c r="B86" s="142">
        <f>Berechnung!S88</f>
        <v>2.9503576781661236</v>
      </c>
      <c r="C86" s="142">
        <f>Berechnung!T88</f>
        <v>2.9981817160353428</v>
      </c>
      <c r="D86" s="142">
        <f>Berechnung!V88</f>
        <v>1.5470588235294118</v>
      </c>
      <c r="E86">
        <f>Berechnung!AC88</f>
        <v>3.8667339842632618E-2</v>
      </c>
    </row>
    <row r="87" spans="1:5" x14ac:dyDescent="0.3">
      <c r="A87" s="143">
        <f>Berechnung!G89</f>
        <v>49.23924558681982</v>
      </c>
      <c r="B87" s="142">
        <f>Berechnung!S89</f>
        <v>3.4522226440397423</v>
      </c>
      <c r="C87" s="142">
        <f>Berechnung!T89</f>
        <v>3.5149114442315041</v>
      </c>
      <c r="D87" s="142">
        <f>Berechnung!V89</f>
        <v>2.3000000000000003</v>
      </c>
      <c r="E87">
        <f>Berechnung!AC89</f>
        <v>4.3142115021854409E-2</v>
      </c>
    </row>
    <row r="88" spans="1:5" x14ac:dyDescent="0.3">
      <c r="A88" s="143">
        <f>Berechnung!G90</f>
        <v>49.23924558681982</v>
      </c>
      <c r="B88" s="142">
        <f>Berechnung!S90</f>
        <v>3.9388795806444641</v>
      </c>
      <c r="C88" s="142">
        <f>Berechnung!T90</f>
        <v>3.9799681996080496</v>
      </c>
      <c r="D88" s="142">
        <f>Berechnung!V90</f>
        <v>4.8235294117647056</v>
      </c>
      <c r="E88">
        <f>Berechnung!AC90</f>
        <v>5.5938917677741909E-2</v>
      </c>
    </row>
    <row r="89" spans="1:5" x14ac:dyDescent="0.3">
      <c r="A89" s="143">
        <f>Berechnung!G91</f>
        <v>49.23924558681982</v>
      </c>
      <c r="B89" s="142">
        <f>Berechnung!S91</f>
        <v>4.0192648782086362</v>
      </c>
      <c r="C89" s="142">
        <f>Berechnung!T91</f>
        <v>4.064523973312876</v>
      </c>
      <c r="D89" s="142">
        <f>Berechnung!V91</f>
        <v>6.723529411764706</v>
      </c>
      <c r="E89">
        <f>Berechnung!AC91</f>
        <v>6.9436489801451201E-2</v>
      </c>
    </row>
    <row r="90" spans="1:5" x14ac:dyDescent="0.3">
      <c r="A90" s="143">
        <f>Berechnung!G92</f>
        <v>49.23924558681982</v>
      </c>
      <c r="B90" s="142">
        <f>Berechnung!S92</f>
        <v>4.0692341172350144</v>
      </c>
      <c r="C90" s="142">
        <f>Berechnung!T92</f>
        <v>4.1068018601652891</v>
      </c>
      <c r="D90" s="142">
        <f>Berechnung!V92</f>
        <v>9.0823529411764703</v>
      </c>
      <c r="E90">
        <f>Berechnung!AC92</f>
        <v>9.006328681340578E-2</v>
      </c>
    </row>
    <row r="91" spans="1:5" x14ac:dyDescent="0.3">
      <c r="A91" s="143">
        <f>Berechnung!G93</f>
        <v>49.23924558681982</v>
      </c>
      <c r="B91" s="142">
        <f>Berechnung!S93</f>
        <v>4.0996501757728092</v>
      </c>
      <c r="C91" s="142">
        <f>Berechnung!T93</f>
        <v>4.1232432606078948</v>
      </c>
      <c r="D91" s="142">
        <f>Berechnung!V93</f>
        <v>11.388235294117647</v>
      </c>
      <c r="E91">
        <f>Berechnung!AC93</f>
        <v>0.1059282345824515</v>
      </c>
    </row>
    <row r="92" spans="1:5" x14ac:dyDescent="0.3">
      <c r="A92" s="143"/>
      <c r="B92" s="142"/>
      <c r="C92" s="142"/>
      <c r="D92" s="142"/>
      <c r="E92">
        <f>Berechnung!AC94</f>
        <v>0</v>
      </c>
    </row>
    <row r="93" spans="1:5" x14ac:dyDescent="0.3">
      <c r="A93" s="143"/>
      <c r="B93" s="142"/>
      <c r="C93" s="142"/>
      <c r="D93" s="142"/>
      <c r="E93">
        <f>Berechnung!AC95</f>
        <v>0</v>
      </c>
    </row>
    <row r="94" spans="1:5" x14ac:dyDescent="0.3">
      <c r="A94" s="143">
        <f>Berechnung!G96</f>
        <v>59.943429410041524</v>
      </c>
      <c r="B94" s="142">
        <f>Berechnung!S96</f>
        <v>0.2455010439122032</v>
      </c>
      <c r="C94" s="142">
        <f>Berechnung!T96</f>
        <v>0</v>
      </c>
      <c r="D94" s="142">
        <f>Berechnung!V96</f>
        <v>4.11764705882353E-2</v>
      </c>
      <c r="E94">
        <f>Berechnung!AC96</f>
        <v>4.1811496050754245E-2</v>
      </c>
    </row>
    <row r="95" spans="1:5" x14ac:dyDescent="0.3">
      <c r="A95" s="143">
        <f>Berechnung!G97</f>
        <v>59.943429410041524</v>
      </c>
      <c r="B95" s="142">
        <f>Berechnung!S97</f>
        <v>0.49751981465393391</v>
      </c>
      <c r="C95" s="142">
        <f>Berechnung!T97</f>
        <v>0</v>
      </c>
      <c r="D95" s="142">
        <f>Berechnung!V97</f>
        <v>5.8823529411764712E-2</v>
      </c>
      <c r="E95">
        <f>Berechnung!AC97</f>
        <v>4.1831196335758783E-2</v>
      </c>
    </row>
    <row r="96" spans="1:5" x14ac:dyDescent="0.3">
      <c r="A96" s="143">
        <f>Berechnung!G98</f>
        <v>59.943429410041524</v>
      </c>
      <c r="B96" s="142">
        <f>Berechnung!S98</f>
        <v>0.98417675125865534</v>
      </c>
      <c r="C96" s="142">
        <f>Berechnung!T98</f>
        <v>1.0933280361849478</v>
      </c>
      <c r="D96" s="142">
        <f>Berechnung!V98</f>
        <v>0.18823529411764706</v>
      </c>
      <c r="E96">
        <f>Berechnung!AC98</f>
        <v>4.1869238265422708E-2</v>
      </c>
    </row>
    <row r="97" spans="1:5" x14ac:dyDescent="0.3">
      <c r="A97" s="143">
        <f>Berechnung!G99</f>
        <v>59.943429410041524</v>
      </c>
      <c r="B97" s="142">
        <f>Berechnung!S99</f>
        <v>1.9726986537369957</v>
      </c>
      <c r="C97" s="142">
        <f>Berechnung!T99</f>
        <v>2.0351854043970423</v>
      </c>
      <c r="D97" s="142">
        <f>Berechnung!V99</f>
        <v>0.75882352941176479</v>
      </c>
      <c r="E97">
        <f>Berechnung!AC99</f>
        <v>4.2739413440476437E-2</v>
      </c>
    </row>
    <row r="98" spans="1:5" x14ac:dyDescent="0.3">
      <c r="A98" s="143">
        <f>Berechnung!G100</f>
        <v>59.943429410041524</v>
      </c>
      <c r="B98" s="142">
        <f>Berechnung!S100</f>
        <v>2.9525302537759659</v>
      </c>
      <c r="C98" s="142">
        <f>Berechnung!T100</f>
        <v>3.014623116477948</v>
      </c>
      <c r="D98" s="142">
        <f>Berechnung!V100</f>
        <v>1.8235294117647061</v>
      </c>
      <c r="E98">
        <f>Berechnung!AC100</f>
        <v>4.6384068064340936E-2</v>
      </c>
    </row>
    <row r="99" spans="1:5" x14ac:dyDescent="0.3">
      <c r="A99" s="143">
        <f>Berechnung!G101</f>
        <v>59.943429410041524</v>
      </c>
      <c r="B99" s="142">
        <f>Berechnung!S101</f>
        <v>3.4326694635511603</v>
      </c>
      <c r="C99" s="142">
        <f>Berechnung!T101</f>
        <v>3.4961212722970982</v>
      </c>
      <c r="D99" s="142">
        <f>Berechnung!V101</f>
        <v>2.7176470588235295</v>
      </c>
      <c r="E99">
        <f>Berechnung!AC101</f>
        <v>5.1575466789130359E-2</v>
      </c>
    </row>
    <row r="100" spans="1:5" x14ac:dyDescent="0.3">
      <c r="A100" s="143">
        <f>Berechnung!G102</f>
        <v>59.943429410041524</v>
      </c>
      <c r="B100" s="142">
        <f>Berechnung!S102</f>
        <v>3.7259671708798989</v>
      </c>
      <c r="C100" s="142">
        <f>Berechnung!T102</f>
        <v>3.7568349078869794</v>
      </c>
      <c r="D100" s="142">
        <f>Berechnung!V102</f>
        <v>4.5588235294117645</v>
      </c>
      <c r="E100">
        <f>Berechnung!AC102</f>
        <v>6.2302577668176283E-2</v>
      </c>
    </row>
    <row r="101" spans="1:5" x14ac:dyDescent="0.3">
      <c r="A101" s="143">
        <f>Berechnung!G103</f>
        <v>59.943429410041524</v>
      </c>
      <c r="B101" s="142">
        <f>Berechnung!S103</f>
        <v>3.8237330733228112</v>
      </c>
      <c r="C101" s="142">
        <f>Berechnung!T103</f>
        <v>3.85313453905081</v>
      </c>
      <c r="D101" s="142">
        <f>Berechnung!V103</f>
        <v>7.0882352941176476</v>
      </c>
      <c r="E101">
        <f>Berechnung!AC103</f>
        <v>7.7771818875882359E-2</v>
      </c>
    </row>
    <row r="102" spans="1:5" x14ac:dyDescent="0.3">
      <c r="A102" s="143">
        <f>Berechnung!G104</f>
        <v>59.943429410041524</v>
      </c>
      <c r="B102" s="142">
        <f>Berechnung!S104</f>
        <v>3.8454588294212364</v>
      </c>
      <c r="C102" s="142">
        <f>Berechnung!T104</f>
        <v>3.8977611973950239</v>
      </c>
      <c r="D102" s="142">
        <f>Berechnung!V104</f>
        <v>9.0117647058823529</v>
      </c>
      <c r="E102">
        <f>Berechnung!AC104</f>
        <v>8.9270603504959342E-2</v>
      </c>
    </row>
    <row r="103" spans="1:5" x14ac:dyDescent="0.3">
      <c r="A103" s="143">
        <f>Berechnung!G105</f>
        <v>59.943429410041524</v>
      </c>
      <c r="B103" s="142">
        <f>Berechnung!S105</f>
        <v>3.878047463568874</v>
      </c>
      <c r="C103" s="142">
        <f>Berechnung!T105</f>
        <v>3.9024587403786257</v>
      </c>
      <c r="D103" s="142">
        <f>Berechnung!V105</f>
        <v>11.294117647058824</v>
      </c>
      <c r="E103">
        <f>Berechnung!AC105</f>
        <v>0.11306022611832137</v>
      </c>
    </row>
    <row r="104" spans="1:5" x14ac:dyDescent="0.3">
      <c r="A104" s="143"/>
      <c r="B104" s="142"/>
      <c r="C104" s="142"/>
      <c r="D104" s="142"/>
      <c r="E104">
        <f>Berechnung!AC106</f>
        <v>0</v>
      </c>
    </row>
    <row r="105" spans="1:5" x14ac:dyDescent="0.3">
      <c r="A105" s="143"/>
      <c r="B105" s="142"/>
      <c r="C105" s="142"/>
      <c r="D105" s="142"/>
      <c r="E105">
        <f>Berechnung!AC107</f>
        <v>0</v>
      </c>
    </row>
    <row r="106" spans="1:5" x14ac:dyDescent="0.3">
      <c r="A106" s="143">
        <f>Berechnung!G108</f>
        <v>72.788449997907563</v>
      </c>
      <c r="B106" s="142">
        <f>Berechnung!S108</f>
        <v>0.24984619513188822</v>
      </c>
      <c r="C106" s="142">
        <f>Berechnung!T108</f>
        <v>0</v>
      </c>
      <c r="D106" s="142">
        <f>Berechnung!V108</f>
        <v>4.7058823529411764E-2</v>
      </c>
      <c r="E106">
        <f>Berechnung!AC108</f>
        <v>4.8874845131076192E-2</v>
      </c>
    </row>
    <row r="107" spans="1:5" x14ac:dyDescent="0.3">
      <c r="A107" s="143">
        <f>Berechnung!G109</f>
        <v>72.788449997907563</v>
      </c>
      <c r="B107" s="142">
        <f>Berechnung!S109</f>
        <v>0.49317466343424893</v>
      </c>
      <c r="C107" s="142">
        <f>Berechnung!T109</f>
        <v>0</v>
      </c>
      <c r="D107" s="142">
        <f>Berechnung!V109</f>
        <v>7.0588235294117646E-2</v>
      </c>
      <c r="E107">
        <f>Berechnung!AC109</f>
        <v>4.8933859671618105E-2</v>
      </c>
    </row>
    <row r="108" spans="1:5" x14ac:dyDescent="0.3">
      <c r="A108" s="143">
        <f>Berechnung!G110</f>
        <v>72.788449997907563</v>
      </c>
      <c r="B108" s="142">
        <f>Berechnung!S110</f>
        <v>0.98417675125865534</v>
      </c>
      <c r="C108" s="142">
        <f>Berechnung!T110</f>
        <v>1.0886304932013462</v>
      </c>
      <c r="D108" s="142">
        <f>Berechnung!V110</f>
        <v>0.22352941176470589</v>
      </c>
      <c r="E108">
        <f>Berechnung!AC110</f>
        <v>4.9052942583783038E-2</v>
      </c>
    </row>
    <row r="109" spans="1:5" x14ac:dyDescent="0.3">
      <c r="A109" s="143">
        <f>Berechnung!G111</f>
        <v>72.788449997907563</v>
      </c>
      <c r="B109" s="142">
        <f>Berechnung!S111</f>
        <v>1.979216380566523</v>
      </c>
      <c r="C109" s="142">
        <f>Berechnung!T111</f>
        <v>2.0422317188724439</v>
      </c>
      <c r="D109" s="142">
        <f>Berechnung!V111</f>
        <v>0.91764705882352948</v>
      </c>
      <c r="E109">
        <f>Berechnung!AC111</f>
        <v>5.1672977417627768E-2</v>
      </c>
    </row>
    <row r="110" spans="1:5" x14ac:dyDescent="0.3">
      <c r="A110" s="143">
        <f>Berechnung!G112</f>
        <v>72.788449997907563</v>
      </c>
      <c r="B110" s="142">
        <f>Berechnung!S112</f>
        <v>2.9460125269464381</v>
      </c>
      <c r="C110" s="142">
        <f>Berechnung!T112</f>
        <v>2.960601372166531</v>
      </c>
      <c r="D110" s="142">
        <f>Berechnung!V112</f>
        <v>2.2470588235294118</v>
      </c>
      <c r="E110">
        <f>Berechnung!AC112</f>
        <v>5.8250674876564351E-2</v>
      </c>
    </row>
    <row r="111" spans="1:5" x14ac:dyDescent="0.3">
      <c r="A111" s="143">
        <f>Berechnung!G113</f>
        <v>72.788449997907563</v>
      </c>
      <c r="B111" s="142">
        <f>Berechnung!S113</f>
        <v>3.4218065855019475</v>
      </c>
      <c r="C111" s="142">
        <f>Berechnung!T113</f>
        <v>3.446797070969283</v>
      </c>
      <c r="D111" s="142">
        <f>Berechnung!V113</f>
        <v>3.8823529411764706</v>
      </c>
      <c r="E111">
        <f>Berechnung!AC113</f>
        <v>6.7087996939607542E-2</v>
      </c>
    </row>
    <row r="112" spans="1:5" x14ac:dyDescent="0.3">
      <c r="A112" s="143">
        <f>Berechnung!G114</f>
        <v>72.788449997907563</v>
      </c>
      <c r="B112" s="142">
        <f>Berechnung!S114</f>
        <v>3.5608514245318679</v>
      </c>
      <c r="C112" s="142">
        <f>Berechnung!T114</f>
        <v>3.5712819600347219</v>
      </c>
      <c r="D112" s="142">
        <f>Berechnung!V114</f>
        <v>5.6941176470588237</v>
      </c>
      <c r="E112">
        <f>Berechnung!AC114</f>
        <v>7.7825903357424633E-2</v>
      </c>
    </row>
    <row r="113" spans="1:5" x14ac:dyDescent="0.3">
      <c r="A113" s="143">
        <f>Berechnung!G115</f>
        <v>72.788449997907563</v>
      </c>
      <c r="B113" s="142">
        <f>Berechnung!S115</f>
        <v>3.6282012684369853</v>
      </c>
      <c r="C113" s="142">
        <f>Berechnung!T115</f>
        <v>3.6253037043461389</v>
      </c>
      <c r="D113" s="142">
        <f>Berechnung!V115</f>
        <v>7.4235294117647053</v>
      </c>
      <c r="E113">
        <f>Berechnung!AC115</f>
        <v>8.7357067804267732E-2</v>
      </c>
    </row>
    <row r="114" spans="1:5" x14ac:dyDescent="0.3">
      <c r="A114" s="143">
        <f>Berechnung!G116</f>
        <v>72.788449997907563</v>
      </c>
      <c r="B114" s="142">
        <f>Berechnung!S116</f>
        <v>3.6282012684369853</v>
      </c>
      <c r="C114" s="142">
        <f>Berechnung!T116</f>
        <v>3.6487914192641462</v>
      </c>
      <c r="D114" s="142">
        <f>Berechnung!V116</f>
        <v>9.6058823529411761</v>
      </c>
      <c r="E114">
        <f>Berechnung!AC116</f>
        <v>0.10162931290189667</v>
      </c>
    </row>
    <row r="115" spans="1:5" x14ac:dyDescent="0.3">
      <c r="A115" s="143">
        <f>Berechnung!G117</f>
        <v>72.788449997907563</v>
      </c>
      <c r="B115" s="142">
        <f>Berechnung!S117</f>
        <v>3.6282012684369853</v>
      </c>
      <c r="C115" s="142">
        <f>Berechnung!T117</f>
        <v>3.6464426477723451</v>
      </c>
      <c r="D115" s="142">
        <f>Berechnung!V117</f>
        <v>11.223529411764705</v>
      </c>
      <c r="E115">
        <f>Berechnung!AC117</f>
        <v>0.11986607052664473</v>
      </c>
    </row>
    <row r="116" spans="1:5" x14ac:dyDescent="0.3">
      <c r="A116" s="143"/>
      <c r="B116" s="142"/>
      <c r="C116" s="142"/>
      <c r="D116" s="142"/>
      <c r="E116">
        <f>Berechnung!AC118</f>
        <v>0</v>
      </c>
    </row>
    <row r="117" spans="1:5" x14ac:dyDescent="0.3">
      <c r="A117" s="143"/>
      <c r="B117" s="142"/>
      <c r="C117" s="142"/>
      <c r="D117" s="142"/>
      <c r="E117">
        <f>Berechnung!AC119</f>
        <v>0</v>
      </c>
    </row>
    <row r="118" spans="1:5" x14ac:dyDescent="0.3">
      <c r="A118" s="143">
        <f>Berechnung!G120</f>
        <v>79.924572546722018</v>
      </c>
      <c r="B118" s="142">
        <f>Berechnung!S120</f>
        <v>0.25636392196141577</v>
      </c>
      <c r="C118" s="142">
        <f>Berechnung!T120</f>
        <v>0</v>
      </c>
      <c r="D118" s="142">
        <f>Berechnung!V120</f>
        <v>5.2941176470588235E-2</v>
      </c>
      <c r="E118">
        <f>Berechnung!AC120</f>
        <v>5.6922349168302952E-2</v>
      </c>
    </row>
    <row r="119" spans="1:5" x14ac:dyDescent="0.3">
      <c r="A119" s="143">
        <f>Berechnung!G121</f>
        <v>79.924572546722018</v>
      </c>
      <c r="B119" s="142">
        <f>Berechnung!S121</f>
        <v>0.49317466343424893</v>
      </c>
      <c r="C119" s="142">
        <f>Berechnung!T121</f>
        <v>0</v>
      </c>
      <c r="D119" s="142">
        <f>Berechnung!V121</f>
        <v>8.2352941176470601E-2</v>
      </c>
      <c r="E119">
        <f>Berechnung!AC121</f>
        <v>5.6587309360231881E-2</v>
      </c>
    </row>
    <row r="120" spans="1:5" x14ac:dyDescent="0.3">
      <c r="A120" s="143">
        <f>Berechnung!G122</f>
        <v>79.924572546722018</v>
      </c>
      <c r="B120" s="142">
        <f>Berechnung!S122</f>
        <v>0.97765902442912789</v>
      </c>
      <c r="C120" s="142">
        <f>Berechnung!T122</f>
        <v>1.0721890927587412</v>
      </c>
      <c r="D120" s="142">
        <f>Berechnung!V122</f>
        <v>0.24705882352941178</v>
      </c>
      <c r="E120">
        <f>Berechnung!AC122</f>
        <v>5.710940054097044E-2</v>
      </c>
    </row>
    <row r="121" spans="1:5" x14ac:dyDescent="0.3">
      <c r="A121" s="143">
        <f>Berechnung!G123</f>
        <v>79.924572546722018</v>
      </c>
      <c r="B121" s="142">
        <f>Berechnung!S123</f>
        <v>1.9683535025173107</v>
      </c>
      <c r="C121" s="142">
        <f>Berechnung!T123</f>
        <v>2.0023026035118314</v>
      </c>
      <c r="D121" s="142">
        <f>Berechnung!V123</f>
        <v>0.9882352941176471</v>
      </c>
      <c r="E121">
        <f>Berechnung!AC123</f>
        <v>5.9348570738073314E-2</v>
      </c>
    </row>
    <row r="122" spans="1:5" x14ac:dyDescent="0.3">
      <c r="A122" s="143">
        <f>Berechnung!G124</f>
        <v>79.924572546722018</v>
      </c>
      <c r="B122" s="142">
        <f>Berechnung!S124</f>
        <v>2.4637007415614023</v>
      </c>
      <c r="C122" s="142">
        <f>Berechnung!T124</f>
        <v>2.4908470738063846</v>
      </c>
      <c r="D122" s="142">
        <f>Berechnung!V124</f>
        <v>1.6176470588235294</v>
      </c>
      <c r="E122">
        <f>Berechnung!AC124</f>
        <v>6.2648637726540321E-2</v>
      </c>
    </row>
    <row r="123" spans="1:5" x14ac:dyDescent="0.3">
      <c r="A123" s="143">
        <f>Berechnung!G125</f>
        <v>79.924572546722018</v>
      </c>
      <c r="B123" s="142">
        <f>Berechnung!S125</f>
        <v>2.9525302537759659</v>
      </c>
      <c r="C123" s="142">
        <f>Berechnung!T125</f>
        <v>2.9535550576911289</v>
      </c>
      <c r="D123" s="142">
        <f>Berechnung!V125</f>
        <v>2.5705882352941178</v>
      </c>
      <c r="E123">
        <f>Berechnung!AC125</f>
        <v>6.8722173260743674E-2</v>
      </c>
    </row>
    <row r="124" spans="1:5" x14ac:dyDescent="0.3">
      <c r="A124" s="143">
        <f>Berechnung!G126</f>
        <v>79.924572546722018</v>
      </c>
      <c r="B124" s="142">
        <f>Berechnung!S126</f>
        <v>3.34576643915746</v>
      </c>
      <c r="C124" s="142">
        <f>Berechnung!T126</f>
        <v>3.34110235383825</v>
      </c>
      <c r="D124" s="142">
        <f>Berechnung!V126</f>
        <v>4.4823529411764707</v>
      </c>
      <c r="E124">
        <f>Berechnung!AC126</f>
        <v>7.9924785139246016E-2</v>
      </c>
    </row>
    <row r="125" spans="1:5" x14ac:dyDescent="0.3">
      <c r="A125" s="143">
        <f>Berechnung!G127</f>
        <v>79.924572546722018</v>
      </c>
      <c r="B125" s="142">
        <f>Berechnung!S127</f>
        <v>3.4761209757480103</v>
      </c>
      <c r="C125" s="142">
        <f>Berechnung!T127</f>
        <v>3.4867261863298955</v>
      </c>
      <c r="D125" s="142">
        <f>Berechnung!V127</f>
        <v>6.723529411764706</v>
      </c>
      <c r="E125">
        <f>Berechnung!AC127</f>
        <v>9.185212718554335E-2</v>
      </c>
    </row>
    <row r="126" spans="1:5" x14ac:dyDescent="0.3">
      <c r="A126" s="143">
        <f>Berechnung!G128</f>
        <v>79.924572546722018</v>
      </c>
      <c r="B126" s="142">
        <f>Berechnung!S128</f>
        <v>3.497846731846435</v>
      </c>
      <c r="C126" s="142">
        <f>Berechnung!T128</f>
        <v>3.5149114442315041</v>
      </c>
      <c r="D126" s="142">
        <f>Berechnung!V128</f>
        <v>9.235294117647058</v>
      </c>
      <c r="E126">
        <f>Berechnung!AC128</f>
        <v>0.10613000636066229</v>
      </c>
    </row>
    <row r="127" spans="1:5" x14ac:dyDescent="0.3">
      <c r="A127" s="143">
        <f>Berechnung!G129</f>
        <v>79.924572546722018</v>
      </c>
      <c r="B127" s="142">
        <f>Berechnung!S129</f>
        <v>3.5000193074562778</v>
      </c>
      <c r="C127" s="142">
        <f>Berechnung!T129</f>
        <v>3.5149114442315041</v>
      </c>
      <c r="D127" s="142">
        <f>Berechnung!V129</f>
        <v>11.588235294117647</v>
      </c>
      <c r="E127">
        <f>Berechnung!AC129</f>
        <v>0.13308925495282145</v>
      </c>
    </row>
    <row r="128" spans="1:5" x14ac:dyDescent="0.3">
      <c r="A128" s="143"/>
      <c r="B128" s="142"/>
      <c r="C128" s="142"/>
      <c r="D128" s="142"/>
      <c r="E128">
        <f>Berechnung!AC130</f>
        <v>0</v>
      </c>
    </row>
    <row r="129" spans="1:5" x14ac:dyDescent="0.3">
      <c r="A129" s="143"/>
      <c r="B129" s="142"/>
      <c r="C129" s="142"/>
      <c r="D129" s="142"/>
      <c r="E129">
        <f>Berechnung!AC131</f>
        <v>0</v>
      </c>
    </row>
    <row r="130" spans="1:5" x14ac:dyDescent="0.3">
      <c r="A130" s="143">
        <f>Berechnung!G132</f>
        <v>99.905715683402534</v>
      </c>
      <c r="B130" s="142">
        <f>Berechnung!S132</f>
        <v>0.24856264425014965</v>
      </c>
      <c r="C130" s="142">
        <f>Berechnung!T132</f>
        <v>0</v>
      </c>
      <c r="D130" s="142">
        <f>Berechnung!V132</f>
        <v>5.8823529411764712E-2</v>
      </c>
      <c r="E130">
        <f>Berechnung!AC132</f>
        <v>6.8002589982156247E-2</v>
      </c>
    </row>
    <row r="131" spans="1:5" x14ac:dyDescent="0.3">
      <c r="A131" s="143">
        <f>Berechnung!G133</f>
        <v>99.905715683402534</v>
      </c>
      <c r="B131" s="142">
        <f>Berechnung!S133</f>
        <v>0.48898779139762732</v>
      </c>
      <c r="C131" s="142">
        <f>Berechnung!T133</f>
        <v>0</v>
      </c>
      <c r="D131" s="142">
        <f>Berechnung!V133</f>
        <v>9.4117647058823528E-2</v>
      </c>
      <c r="E131">
        <f>Berechnung!AC133</f>
        <v>6.8103708702026047E-2</v>
      </c>
    </row>
    <row r="132" spans="1:5" x14ac:dyDescent="0.3">
      <c r="A132" s="143">
        <f>Berechnung!G134</f>
        <v>99.905715683402534</v>
      </c>
      <c r="B132" s="142">
        <f>Berechnung!S134</f>
        <v>0.98013924558904952</v>
      </c>
      <c r="C132" s="142">
        <f>Berechnung!T134</f>
        <v>1.0607731160242388</v>
      </c>
      <c r="D132" s="142">
        <f>Berechnung!V134</f>
        <v>0.30588235294117649</v>
      </c>
      <c r="E132">
        <f>Berechnung!AC134</f>
        <v>6.9499854797192798E-2</v>
      </c>
    </row>
    <row r="133" spans="1:5" x14ac:dyDescent="0.3">
      <c r="A133" s="143">
        <f>Berechnung!G135</f>
        <v>99.905715683402534</v>
      </c>
      <c r="B133" s="142">
        <f>Berechnung!S135</f>
        <v>1.9621677280022363</v>
      </c>
      <c r="C133" s="142">
        <f>Berechnung!T135</f>
        <v>1.9536801058974738</v>
      </c>
      <c r="D133" s="142">
        <f>Berechnung!V135</f>
        <v>1.3058823529411767</v>
      </c>
      <c r="E133">
        <f>Berechnung!AC135</f>
        <v>7.4669032544881192E-2</v>
      </c>
    </row>
    <row r="134" spans="1:5" x14ac:dyDescent="0.3">
      <c r="A134" s="143">
        <f>Berechnung!G136</f>
        <v>99.905715683402534</v>
      </c>
      <c r="B134" s="142">
        <f>Berechnung!S136</f>
        <v>2.4608401892624734</v>
      </c>
      <c r="C134" s="142">
        <f>Berechnung!T136</f>
        <v>2.4552912656533286</v>
      </c>
      <c r="D134" s="142">
        <f>Berechnung!V136</f>
        <v>2.3000000000000003</v>
      </c>
      <c r="E134">
        <f>Berechnung!AC136</f>
        <v>8.1618229116389621E-2</v>
      </c>
    </row>
    <row r="135" spans="1:5" x14ac:dyDescent="0.3">
      <c r="A135" s="143">
        <f>Berechnung!G137</f>
        <v>99.905715683402534</v>
      </c>
      <c r="B135" s="142">
        <f>Berechnung!S137</f>
        <v>2.7166808433003342</v>
      </c>
      <c r="C135" s="142">
        <f>Berechnung!T137</f>
        <v>2.7014088907671825</v>
      </c>
      <c r="D135" s="142">
        <f>Berechnung!V137</f>
        <v>2.952941176470588</v>
      </c>
      <c r="E135">
        <f>Berechnung!AC137</f>
        <v>8.5293785966874619E-2</v>
      </c>
    </row>
    <row r="136" spans="1:5" x14ac:dyDescent="0.3">
      <c r="A136" s="143">
        <f>Berechnung!G138</f>
        <v>99.905715683402534</v>
      </c>
      <c r="B136" s="142">
        <f>Berechnung!S138</f>
        <v>2.9616807916586239</v>
      </c>
      <c r="C136" s="142">
        <f>Berechnung!T138</f>
        <v>2.963934357555293</v>
      </c>
      <c r="D136" s="142">
        <f>Berechnung!V138</f>
        <v>4.0058823529411764</v>
      </c>
      <c r="E136">
        <f>Berechnung!AC138</f>
        <v>9.1739946689051624E-2</v>
      </c>
    </row>
    <row r="137" spans="1:5" x14ac:dyDescent="0.3">
      <c r="A137" s="143">
        <f>Berechnung!G139</f>
        <v>99.905715683402534</v>
      </c>
      <c r="B137" s="142">
        <f>Berechnung!S139</f>
        <v>3.1134506711726093</v>
      </c>
      <c r="C137" s="142">
        <f>Berechnung!T139</f>
        <v>3.1045730004774961</v>
      </c>
      <c r="D137" s="142">
        <f>Berechnung!V139</f>
        <v>5.7823529411764705</v>
      </c>
      <c r="E137">
        <f>Berechnung!AC139</f>
        <v>0.10409370408520104</v>
      </c>
    </row>
    <row r="138" spans="1:5" x14ac:dyDescent="0.3">
      <c r="A138" s="143">
        <f>Berechnung!G140</f>
        <v>99.905715683402534</v>
      </c>
      <c r="B138" s="142">
        <f>Berechnung!S140</f>
        <v>3.1915037520655161</v>
      </c>
      <c r="C138" s="142">
        <f>Berechnung!T140</f>
        <v>3.1866122088487803</v>
      </c>
      <c r="D138" s="142">
        <f>Berechnung!V140</f>
        <v>7.2941176470588243</v>
      </c>
      <c r="E138">
        <f>Berechnung!AC140</f>
        <v>0.11403778066349719</v>
      </c>
    </row>
    <row r="139" spans="1:5" x14ac:dyDescent="0.3">
      <c r="A139" s="143">
        <f>Berechnung!G141</f>
        <v>99.905715683402534</v>
      </c>
      <c r="B139" s="142">
        <f>Berechnung!S141</f>
        <v>3.2023444577450864</v>
      </c>
      <c r="C139" s="142">
        <f>Berechnung!T141</f>
        <v>3.2100519826691478</v>
      </c>
      <c r="D139" s="142">
        <f>Berechnung!V141</f>
        <v>9.3764705882352946</v>
      </c>
      <c r="E139">
        <f>Berechnung!AC141</f>
        <v>0.12514297063672222</v>
      </c>
    </row>
    <row r="140" spans="1:5" x14ac:dyDescent="0.3">
      <c r="A140" s="143">
        <f>Berechnung!G142</f>
        <v>99.905715683402534</v>
      </c>
      <c r="B140" s="142">
        <f>Berechnung!S142</f>
        <v>3.2023444577450864</v>
      </c>
      <c r="C140" s="142">
        <f>Berechnung!T142</f>
        <v>3.2100519826691478</v>
      </c>
      <c r="D140" s="142">
        <f>Berechnung!V142</f>
        <v>11.470588235294118</v>
      </c>
      <c r="E140">
        <f>Berechnung!AC142</f>
        <v>0.14536198452502988</v>
      </c>
    </row>
    <row r="141" spans="1:5" x14ac:dyDescent="0.3">
      <c r="A141" s="143"/>
      <c r="B141" s="142"/>
      <c r="C141" s="142"/>
      <c r="D141" s="142"/>
    </row>
    <row r="142" spans="1:5" x14ac:dyDescent="0.3">
      <c r="A142" s="143"/>
      <c r="B142" s="142"/>
      <c r="C142" s="142"/>
      <c r="D142" s="142"/>
    </row>
    <row r="143" spans="1:5" x14ac:dyDescent="0.3">
      <c r="A143" s="143">
        <f>Berechnung!G145</f>
        <v>29.971714705020762</v>
      </c>
      <c r="B143" s="142">
        <f>Berechnung!S145</f>
        <v>0.48561594597903479</v>
      </c>
      <c r="C143" s="142"/>
      <c r="D143" s="142">
        <f>Berechnung!V145</f>
        <v>2.9411764705882356E-2</v>
      </c>
      <c r="E143">
        <f>Berechnung!AC145</f>
        <v>4.5632668075768934E-2</v>
      </c>
    </row>
    <row r="144" spans="1:5" x14ac:dyDescent="0.3">
      <c r="A144" s="143">
        <f>Berechnung!G146</f>
        <v>29.971714705020762</v>
      </c>
      <c r="B144" s="142">
        <f>Berechnung!S146</f>
        <v>0.96755224023043418</v>
      </c>
      <c r="C144" s="142">
        <f>Berechnung!T146</f>
        <v>1.0587805908456724</v>
      </c>
      <c r="D144" s="142">
        <f>Berechnung!V146</f>
        <v>0.12941176470588237</v>
      </c>
      <c r="E144">
        <f>Berechnung!AC146</f>
        <v>4.639828607081093E-2</v>
      </c>
    </row>
    <row r="145" spans="1:5" x14ac:dyDescent="0.3">
      <c r="A145" s="143">
        <f>Berechnung!G147</f>
        <v>29.971714705020762</v>
      </c>
      <c r="B145" s="142">
        <f>Berechnung!S147</f>
        <v>1.956605641354878</v>
      </c>
      <c r="C145" s="142">
        <f>Berechnung!T147</f>
        <v>2.0048482260759855</v>
      </c>
      <c r="D145" s="142">
        <f>Berechnung!V147</f>
        <v>0.5117647058823529</v>
      </c>
      <c r="E145">
        <f>Berechnung!AC147</f>
        <v>4.5627982863486911E-2</v>
      </c>
    </row>
    <row r="146" spans="1:5" x14ac:dyDescent="0.3">
      <c r="A146" s="143">
        <f>Berechnung!G148</f>
        <v>29.971714705020762</v>
      </c>
      <c r="B146" s="142">
        <f>Berechnung!S148</f>
        <v>2.4365147828545828</v>
      </c>
      <c r="C146" s="142">
        <f>Berechnung!T148</f>
        <v>2.451425091030615</v>
      </c>
      <c r="D146" s="142">
        <f>Berechnung!V148</f>
        <v>0.81764705882352939</v>
      </c>
      <c r="E146">
        <f>Berechnung!AC148</f>
        <v>4.7019574061362222E-2</v>
      </c>
    </row>
    <row r="147" spans="1:5" x14ac:dyDescent="0.3">
      <c r="A147" s="143">
        <f>Berechnung!G149</f>
        <v>29.971714705020762</v>
      </c>
      <c r="B147" s="142">
        <f>Berechnung!S149</f>
        <v>2.94142004656856</v>
      </c>
      <c r="C147" s="142">
        <f>Berechnung!T149</f>
        <v>3.0065126386108196</v>
      </c>
      <c r="D147" s="142">
        <f>Berechnung!V149</f>
        <v>1.223529411764706</v>
      </c>
      <c r="E147">
        <f>Berechnung!AC149</f>
        <v>4.6439840749177418E-2</v>
      </c>
    </row>
    <row r="148" spans="1:5" x14ac:dyDescent="0.3">
      <c r="A148" s="143">
        <f>Berechnung!G150</f>
        <v>29.971714705020762</v>
      </c>
      <c r="B148" s="142">
        <f>Berechnung!S150</f>
        <v>3.4000738072877312</v>
      </c>
      <c r="C148" s="142">
        <f>Berechnung!T150</f>
        <v>3.4673120982987951</v>
      </c>
      <c r="D148" s="142">
        <f>Berechnung!V150</f>
        <v>1.7117647058823531</v>
      </c>
      <c r="E148">
        <f>Berechnung!AC150</f>
        <v>4.9408127163317488E-2</v>
      </c>
    </row>
    <row r="149" spans="1:5" x14ac:dyDescent="0.3">
      <c r="A149" s="143">
        <f>Berechnung!G151</f>
        <v>29.971714705020762</v>
      </c>
      <c r="B149" s="142">
        <f>Berechnung!S151</f>
        <v>3.6500158615623675</v>
      </c>
      <c r="C149" s="142">
        <f>Berechnung!T151</f>
        <v>3.7119008677989034</v>
      </c>
      <c r="D149" s="142">
        <f>Berechnung!V151</f>
        <v>2.0529411764705885</v>
      </c>
      <c r="E149">
        <f>Berechnung!AC151</f>
        <v>5.1099605791326393E-2</v>
      </c>
    </row>
    <row r="150" spans="1:5" x14ac:dyDescent="0.3">
      <c r="A150" s="143">
        <f>Berechnung!G152</f>
        <v>29.971714705020762</v>
      </c>
      <c r="B150" s="142">
        <f>Berechnung!S152</f>
        <v>3.9279686632988171</v>
      </c>
      <c r="C150" s="142">
        <f>Berechnung!T152</f>
        <v>4.0030779743466516</v>
      </c>
      <c r="D150" s="142">
        <f>Berechnung!V152</f>
        <v>2.4764705882352942</v>
      </c>
      <c r="E150">
        <f>Berechnung!AC152</f>
        <v>5.2010024646869171E-2</v>
      </c>
    </row>
    <row r="151" spans="1:5" x14ac:dyDescent="0.3">
      <c r="A151" s="143">
        <f>Berechnung!G153</f>
        <v>29.971714705020762</v>
      </c>
      <c r="B151" s="142">
        <f>Berechnung!S153</f>
        <v>4.3028817447107723</v>
      </c>
      <c r="C151" s="142">
        <f>Berechnung!T153</f>
        <v>4.3757846707277679</v>
      </c>
      <c r="D151" s="142">
        <f>Berechnung!V153</f>
        <v>3.9294117647058822</v>
      </c>
      <c r="E151">
        <f>Berechnung!AC153</f>
        <v>5.7718852610577735E-2</v>
      </c>
    </row>
    <row r="152" spans="1:5" x14ac:dyDescent="0.3">
      <c r="A152" s="143">
        <f>Berechnung!G154</f>
        <v>29.971714705020762</v>
      </c>
      <c r="B152" s="142">
        <f>Berechnung!S154</f>
        <v>4.4774102481266826</v>
      </c>
      <c r="C152" s="142">
        <f>Berechnung!T154</f>
        <v>4.5551497683611801</v>
      </c>
      <c r="D152" s="142">
        <f>Berechnung!V154</f>
        <v>6.1882352941176473</v>
      </c>
      <c r="E152">
        <f>Berechnung!AC154</f>
        <v>7.5236497066023214E-2</v>
      </c>
    </row>
    <row r="153" spans="1:5" x14ac:dyDescent="0.3">
      <c r="A153" s="143">
        <f>Berechnung!G155</f>
        <v>29.971714705020762</v>
      </c>
      <c r="B153" s="142">
        <f>Berechnung!S155</f>
        <v>4.5851438922105778</v>
      </c>
      <c r="C153" s="142">
        <f>Berechnung!T155</f>
        <v>4.6786088615374251</v>
      </c>
      <c r="D153" s="142">
        <f>Berechnung!V155</f>
        <v>9.0235294117647058</v>
      </c>
      <c r="E153">
        <f>Berechnung!AC155</f>
        <v>9.7483316190804789E-2</v>
      </c>
    </row>
    <row r="154" spans="1:5" x14ac:dyDescent="0.3">
      <c r="A154" s="143"/>
      <c r="B154" s="142"/>
      <c r="C154" s="142"/>
      <c r="D154" s="142"/>
    </row>
    <row r="155" spans="1:5" x14ac:dyDescent="0.3">
      <c r="A155" s="143"/>
      <c r="B155" s="142"/>
      <c r="C155" s="142"/>
      <c r="D155" s="142"/>
    </row>
    <row r="156" spans="1:5" x14ac:dyDescent="0.3">
      <c r="A156" s="143">
        <f>Berechnung!G158</f>
        <v>9.9905715683402523</v>
      </c>
      <c r="B156" s="142">
        <f>Berechnung!S158</f>
        <v>0.49567924181565554</v>
      </c>
      <c r="C156" s="142">
        <f>Berechnung!T158</f>
        <v>0.1171262153041807</v>
      </c>
      <c r="D156" s="142">
        <f>Berechnung!V158</f>
        <v>2.3529411764705882E-2</v>
      </c>
      <c r="E156">
        <f>Berechnung!AC158</f>
        <v>1.2321016913533361E-2</v>
      </c>
    </row>
    <row r="157" spans="1:5" x14ac:dyDescent="0.3">
      <c r="A157" s="143">
        <f>Berechnung!G159</f>
        <v>9.9905715683402523</v>
      </c>
      <c r="B157" s="142">
        <f>Berechnung!S159</f>
        <v>0.97717165061373623</v>
      </c>
      <c r="C157" s="142">
        <f>Berechnung!T159</f>
        <v>1.085418001282723</v>
      </c>
      <c r="D157" s="142">
        <f>Berechnung!V159</f>
        <v>0.10588235294117647</v>
      </c>
      <c r="E157">
        <f>Berechnung!AC159</f>
        <v>1.1220954377101005E-2</v>
      </c>
    </row>
    <row r="158" spans="1:5" x14ac:dyDescent="0.3">
      <c r="A158" s="143">
        <f>Berechnung!G160</f>
        <v>9.9905715683402523</v>
      </c>
      <c r="B158" s="142">
        <f>Berechnung!S160</f>
        <v>1.9632871652038473</v>
      </c>
      <c r="C158" s="142">
        <f>Berechnung!T160</f>
        <v>2.0353062584058459</v>
      </c>
      <c r="D158" s="142">
        <f>Berechnung!V160</f>
        <v>0.4705882352941177</v>
      </c>
      <c r="E158">
        <f>Berechnung!AC160</f>
        <v>9.4212667722028531E-3</v>
      </c>
    </row>
    <row r="159" spans="1:5" x14ac:dyDescent="0.3">
      <c r="A159" s="143">
        <f>Berechnung!G161</f>
        <v>9.9905715683402523</v>
      </c>
      <c r="B159" s="142">
        <f>Berechnung!S161</f>
        <v>2.9220592665787963</v>
      </c>
      <c r="C159" s="142">
        <f>Berechnung!T161</f>
        <v>2.9901120012811111</v>
      </c>
      <c r="D159" s="142">
        <f>Berechnung!V161</f>
        <v>1.0588235294117647</v>
      </c>
      <c r="E159">
        <f>Berechnung!AC161</f>
        <v>8.4085023498466568E-3</v>
      </c>
    </row>
    <row r="160" spans="1:5" x14ac:dyDescent="0.3">
      <c r="A160" s="143">
        <f>Berechnung!G162</f>
        <v>9.9905715683402523</v>
      </c>
      <c r="B160" s="142">
        <f>Berechnung!S162</f>
        <v>3.9090084878863847</v>
      </c>
      <c r="C160" s="142">
        <f>Berechnung!T162</f>
        <v>4.0244873650389739</v>
      </c>
      <c r="D160" s="142">
        <f>Berechnung!V162</f>
        <v>2</v>
      </c>
      <c r="E160">
        <f>Berechnung!AC162</f>
        <v>7.4017172503722901E-3</v>
      </c>
    </row>
    <row r="161" spans="1:5" x14ac:dyDescent="0.3">
      <c r="A161" s="143">
        <f>Berechnung!G163</f>
        <v>9.9905715683402523</v>
      </c>
      <c r="B161" s="142">
        <f>Berechnung!S163</f>
        <v>4.3642862356860057</v>
      </c>
      <c r="C161" s="142">
        <f>Berechnung!T163</f>
        <v>4.5165612281159833</v>
      </c>
      <c r="D161" s="142">
        <f>Berechnung!V163</f>
        <v>2.6823529411764704</v>
      </c>
      <c r="E161">
        <f>Berechnung!AC163</f>
        <v>1.5414452824957519E-2</v>
      </c>
    </row>
    <row r="162" spans="1:5" x14ac:dyDescent="0.3">
      <c r="A162" s="143">
        <f>Berechnung!G164</f>
        <v>9.9905715683402523</v>
      </c>
      <c r="B162" s="142">
        <f>Berechnung!S164</f>
        <v>4.653226134688933</v>
      </c>
      <c r="C162" s="142">
        <f>Berechnung!T164</f>
        <v>4.8126161643184622</v>
      </c>
      <c r="D162" s="142">
        <f>Berechnung!V164</f>
        <v>3.2588235294117647</v>
      </c>
      <c r="E162">
        <f>Berechnung!AC164</f>
        <v>2.0621734394624339E-2</v>
      </c>
    </row>
    <row r="163" spans="1:5" x14ac:dyDescent="0.3">
      <c r="A163" s="143"/>
      <c r="B163" s="142"/>
      <c r="C163" s="142"/>
      <c r="D163" s="142"/>
    </row>
    <row r="164" spans="1:5" x14ac:dyDescent="0.3">
      <c r="A164" s="143"/>
      <c r="B164" s="142"/>
      <c r="C164" s="142"/>
      <c r="D164" s="142"/>
    </row>
    <row r="165" spans="1:5" x14ac:dyDescent="0.3">
      <c r="A165" s="143">
        <f>Berechnung!G167</f>
        <v>12.131408332984593</v>
      </c>
      <c r="B165" s="142">
        <f>Berechnung!S167</f>
        <v>0.49399219377444531</v>
      </c>
      <c r="C165" s="142">
        <f>Berechnung!T167</f>
        <v>0.11774703015276998</v>
      </c>
      <c r="D165" s="142">
        <f>Berechnung!V167</f>
        <v>2.3529411764705882E-2</v>
      </c>
      <c r="E165">
        <f>Berechnung!AC167</f>
        <v>1.6356550392835414E-2</v>
      </c>
    </row>
    <row r="166" spans="1:5" x14ac:dyDescent="0.3">
      <c r="A166" s="143">
        <f>Berechnung!G168</f>
        <v>12.131408332984593</v>
      </c>
      <c r="B166" s="142">
        <f>Berechnung!S168</f>
        <v>0.98110189586814855</v>
      </c>
      <c r="C166" s="142">
        <f>Berechnung!T168</f>
        <v>1.0688033490335684</v>
      </c>
      <c r="D166" s="142">
        <f>Berechnung!V168</f>
        <v>0.11176470588235295</v>
      </c>
      <c r="E166">
        <f>Berechnung!AC168</f>
        <v>1.6406399053741715E-2</v>
      </c>
    </row>
    <row r="167" spans="1:5" x14ac:dyDescent="0.3">
      <c r="A167" s="143">
        <f>Berechnung!G169</f>
        <v>12.131408332984593</v>
      </c>
      <c r="B167" s="142">
        <f>Berechnung!S169</f>
        <v>1.9781259462496348</v>
      </c>
      <c r="C167" s="142">
        <f>Berechnung!T169</f>
        <v>2.0254193351486403</v>
      </c>
      <c r="D167" s="142">
        <f>Berechnung!V169</f>
        <v>0.4823529411764706</v>
      </c>
      <c r="E167">
        <f>Berechnung!AC169</f>
        <v>1.6111850815802669E-2</v>
      </c>
    </row>
    <row r="168" spans="1:5" x14ac:dyDescent="0.3">
      <c r="A168" s="143">
        <f>Berechnung!G170</f>
        <v>12.131408332984593</v>
      </c>
      <c r="B168" s="142">
        <f>Berechnung!S170</f>
        <v>2.9281797092644406</v>
      </c>
      <c r="C168" s="142">
        <f>Berechnung!T170</f>
        <v>0.66415564220720091</v>
      </c>
      <c r="D168" s="142">
        <f>Berechnung!V170</f>
        <v>1.0647058823529412</v>
      </c>
      <c r="E168">
        <f>Berechnung!AC170</f>
        <v>1.5812229484054738E-2</v>
      </c>
    </row>
    <row r="169" spans="1:5" x14ac:dyDescent="0.3">
      <c r="A169" s="143">
        <f>Berechnung!G171</f>
        <v>12.131408332984593</v>
      </c>
      <c r="B169" s="142">
        <f>Berechnung!S171</f>
        <v>3.9431092545109654</v>
      </c>
      <c r="C169" s="142">
        <f>Berechnung!T171</f>
        <v>4.0609315616488084</v>
      </c>
      <c r="D169" s="142">
        <f>Berechnung!V171</f>
        <v>2.0823529411764707</v>
      </c>
      <c r="E169">
        <f>Berechnung!AC171</f>
        <v>1.5915897053196022E-2</v>
      </c>
    </row>
    <row r="170" spans="1:5" x14ac:dyDescent="0.3">
      <c r="A170" s="143">
        <f>Berechnung!G172</f>
        <v>12.131408332984593</v>
      </c>
      <c r="B170" s="142">
        <f>Berechnung!S172</f>
        <v>4.4283450558936526</v>
      </c>
      <c r="C170" s="142">
        <f>Berechnung!T172</f>
        <v>4.5432948654719034</v>
      </c>
      <c r="D170" s="142">
        <f>Berechnung!V172</f>
        <v>2.7823529411764709</v>
      </c>
      <c r="E170">
        <f>Berechnung!AC172</f>
        <v>1.8343791522485619E-2</v>
      </c>
    </row>
    <row r="171" spans="1:5" x14ac:dyDescent="0.3">
      <c r="A171" s="143">
        <f>Berechnung!G173</f>
        <v>12.131408332984593</v>
      </c>
      <c r="B171" s="142">
        <f>Berechnung!S173</f>
        <v>4.6579183666189525</v>
      </c>
      <c r="C171" s="142">
        <f>Berechnung!T173</f>
        <v>4.7704305468731611</v>
      </c>
      <c r="D171" s="142">
        <f>Berechnung!V173</f>
        <v>3.3000000000000003</v>
      </c>
      <c r="E171">
        <f>Berechnung!AC173</f>
        <v>2.1935233142273667E-2</v>
      </c>
    </row>
    <row r="172" spans="1:5" x14ac:dyDescent="0.3">
      <c r="A172" s="143"/>
      <c r="B172" s="142"/>
      <c r="C172" s="142"/>
      <c r="D172" s="142"/>
    </row>
    <row r="173" spans="1:5" x14ac:dyDescent="0.3">
      <c r="A173" s="143"/>
      <c r="B173" s="142"/>
      <c r="C173" s="142"/>
      <c r="D173" s="142"/>
    </row>
    <row r="174" spans="1:5" x14ac:dyDescent="0.3">
      <c r="A174" s="143">
        <f>Berechnung!G176</f>
        <v>24.262816665969186</v>
      </c>
      <c r="B174" s="142">
        <f>Berechnung!S176</f>
        <v>0.49502275920853556</v>
      </c>
      <c r="C174" s="142">
        <f>Berechnung!T176</f>
        <v>0.117992673749514</v>
      </c>
      <c r="D174" s="142">
        <f>Berechnung!V176</f>
        <v>2.9411764705882356E-2</v>
      </c>
      <c r="E174">
        <f>Berechnung!AC176</f>
        <v>1.9102833811933725E-2</v>
      </c>
    </row>
    <row r="175" spans="1:5" x14ac:dyDescent="0.3">
      <c r="A175" s="143">
        <f>Berechnung!G177</f>
        <v>24.262816665969186</v>
      </c>
      <c r="B175" s="142">
        <f>Berechnung!S177</f>
        <v>0.98315192340473501</v>
      </c>
      <c r="C175" s="142">
        <f>Berechnung!T177</f>
        <v>1.0383324595118912</v>
      </c>
      <c r="D175" s="142">
        <f>Berechnung!V177</f>
        <v>0.12352941176470589</v>
      </c>
      <c r="E175">
        <f>Berechnung!AC177</f>
        <v>1.9527679291586816E-2</v>
      </c>
    </row>
    <row r="176" spans="1:5" x14ac:dyDescent="0.3">
      <c r="A176" s="143">
        <f>Berechnung!G178</f>
        <v>24.262816665969186</v>
      </c>
      <c r="B176" s="142">
        <f>Berechnung!S178</f>
        <v>1.9692826796461829</v>
      </c>
      <c r="C176" s="142">
        <f>Berechnung!T178</f>
        <v>2.1324720121471552</v>
      </c>
      <c r="D176" s="142">
        <f>Berechnung!V178</f>
        <v>0.53529411764705881</v>
      </c>
      <c r="E176">
        <f>Berechnung!AC178</f>
        <v>1.9584970298158394E-2</v>
      </c>
    </row>
    <row r="177" spans="1:13" x14ac:dyDescent="0.3">
      <c r="A177" s="143">
        <f>Berechnung!G179</f>
        <v>24.262816665969186</v>
      </c>
      <c r="B177" s="142">
        <f>Berechnung!S179</f>
        <v>2.93426467771071</v>
      </c>
      <c r="C177" s="142">
        <f>Berechnung!T179</f>
        <v>3.0142986943160737</v>
      </c>
      <c r="D177" s="142">
        <f>Berechnung!V179</f>
        <v>1.2176470588235293</v>
      </c>
      <c r="E177">
        <f>Berechnung!AC179</f>
        <v>1.9640879284834586E-2</v>
      </c>
    </row>
    <row r="178" spans="1:13" ht="15" thickBot="1" x14ac:dyDescent="0.35">
      <c r="A178" s="143">
        <f>Berechnung!G180</f>
        <v>24.262816665969186</v>
      </c>
      <c r="B178" s="142">
        <f>Berechnung!S180</f>
        <v>3.4449479107046099</v>
      </c>
      <c r="C178" s="142">
        <f>Berechnung!T180</f>
        <v>3.5336466637572368</v>
      </c>
      <c r="D178" s="142">
        <f>Berechnung!V180</f>
        <v>1.6823529411764706</v>
      </c>
      <c r="E178">
        <f>Berechnung!AC180</f>
        <v>2.0859883651634669E-2</v>
      </c>
    </row>
    <row r="179" spans="1:13" ht="18" x14ac:dyDescent="0.3">
      <c r="A179" s="143">
        <f>Berechnung!G181</f>
        <v>24.262816665969186</v>
      </c>
      <c r="B179" s="142">
        <f>Berechnung!S181</f>
        <v>3.933992023656395</v>
      </c>
      <c r="C179" s="142">
        <f>Berechnung!T181</f>
        <v>4.0366187963241291</v>
      </c>
      <c r="D179" s="142">
        <f>Berechnung!V181</f>
        <v>2.3823529411764706</v>
      </c>
      <c r="E179">
        <f>Berechnung!AC181</f>
        <v>2.3266985394847284E-2</v>
      </c>
      <c r="H179" s="179" t="s">
        <v>1</v>
      </c>
      <c r="I179" s="180" t="s">
        <v>19</v>
      </c>
      <c r="J179" s="180" t="s">
        <v>2</v>
      </c>
      <c r="K179" s="180" t="s">
        <v>172</v>
      </c>
      <c r="L179" s="180" t="s">
        <v>173</v>
      </c>
      <c r="M179" s="181" t="s">
        <v>174</v>
      </c>
    </row>
    <row r="180" spans="1:13" ht="16.8" thickBot="1" x14ac:dyDescent="0.35">
      <c r="A180" s="143">
        <f>Berechnung!G182</f>
        <v>24.262816665969186</v>
      </c>
      <c r="B180" s="142">
        <f>Berechnung!S182</f>
        <v>4.3321518324312995</v>
      </c>
      <c r="C180" s="142">
        <f>Berechnung!T182</f>
        <v>4.4553723392519125</v>
      </c>
      <c r="D180" s="142">
        <f>Berechnung!V182</f>
        <v>3.3764705882352941</v>
      </c>
      <c r="E180">
        <f>Berechnung!AC182</f>
        <v>2.9633322861942257E-2</v>
      </c>
      <c r="H180" s="182" t="s">
        <v>4</v>
      </c>
      <c r="I180" s="183" t="s">
        <v>7</v>
      </c>
      <c r="J180" s="183" t="s">
        <v>3</v>
      </c>
      <c r="K180" s="183" t="s">
        <v>8</v>
      </c>
      <c r="L180" s="183" t="s">
        <v>8</v>
      </c>
      <c r="M180" s="184" t="s">
        <v>8</v>
      </c>
    </row>
    <row r="181" spans="1:13" x14ac:dyDescent="0.3">
      <c r="A181" s="143">
        <f>Berechnung!G183</f>
        <v>24.262816665969186</v>
      </c>
      <c r="B181" s="142">
        <f>Berechnung!S183</f>
        <v>4.5662368072487451</v>
      </c>
      <c r="C181" s="142">
        <f>Berechnung!T183</f>
        <v>4.6918133015850199</v>
      </c>
      <c r="D181" s="142">
        <f>Berechnung!V183</f>
        <v>4.9941176470588236</v>
      </c>
      <c r="E181">
        <f>Berechnung!AC183</f>
        <v>4.0747275584140305E-2</v>
      </c>
      <c r="H181" s="177">
        <v>60</v>
      </c>
      <c r="I181" s="131">
        <v>113</v>
      </c>
      <c r="J181" s="203">
        <v>0.2455010439122032</v>
      </c>
      <c r="K181" s="131">
        <v>68.400000000000006</v>
      </c>
      <c r="L181" s="131">
        <v>93.1</v>
      </c>
      <c r="M181" s="132"/>
    </row>
    <row r="182" spans="1:13" x14ac:dyDescent="0.3">
      <c r="A182" s="143">
        <f>Berechnung!G184</f>
        <v>24.262816665969186</v>
      </c>
      <c r="B182" s="142">
        <f>Berechnung!S184</f>
        <v>4.6593811064478414</v>
      </c>
      <c r="C182" s="142">
        <f>Berechnung!T184</f>
        <v>4.8299807390265181</v>
      </c>
      <c r="D182" s="142">
        <f>Berechnung!V184</f>
        <v>6.6352941176470583</v>
      </c>
      <c r="E182">
        <f>Berechnung!AC184</f>
        <v>4.8681703079787773E-2</v>
      </c>
      <c r="H182" s="175">
        <v>60</v>
      </c>
      <c r="I182" s="125">
        <v>229</v>
      </c>
      <c r="J182" s="186">
        <v>0.49751981465393391</v>
      </c>
      <c r="K182" s="125">
        <v>68.400000000000006</v>
      </c>
      <c r="L182" s="125"/>
      <c r="M182" s="127"/>
    </row>
    <row r="183" spans="1:13" x14ac:dyDescent="0.3">
      <c r="A183" s="143"/>
      <c r="B183" s="142"/>
      <c r="C183" s="142"/>
      <c r="D183" s="142"/>
      <c r="H183" s="175">
        <v>60</v>
      </c>
      <c r="I183" s="125">
        <v>453</v>
      </c>
      <c r="J183" s="186">
        <v>0.98417675125865534</v>
      </c>
      <c r="K183" s="125">
        <v>68.400000000000006</v>
      </c>
      <c r="L183" s="125"/>
      <c r="M183" s="127"/>
    </row>
    <row r="184" spans="1:13" x14ac:dyDescent="0.3">
      <c r="A184" s="143"/>
      <c r="B184" s="142"/>
      <c r="C184" s="142"/>
      <c r="D184" s="142"/>
      <c r="H184" s="175">
        <v>60</v>
      </c>
      <c r="I184" s="125">
        <v>908</v>
      </c>
      <c r="J184" s="186">
        <v>1.9726986537369957</v>
      </c>
      <c r="K184" s="125">
        <v>68.2</v>
      </c>
      <c r="L184" s="125"/>
      <c r="M184" s="127"/>
    </row>
    <row r="185" spans="1:13" x14ac:dyDescent="0.3">
      <c r="A185" s="143">
        <f>Berechnung!G187</f>
        <v>9.9905715683402523</v>
      </c>
      <c r="B185" s="142">
        <f>Berechnung!S187</f>
        <v>0.49347475519656697</v>
      </c>
      <c r="C185" s="142">
        <f>Berechnung!T187</f>
        <v>0</v>
      </c>
      <c r="D185" s="142">
        <f>Berechnung!V187</f>
        <v>2.3529411764705882E-2</v>
      </c>
      <c r="E185">
        <f>Berechnung!AC187</f>
        <v>1.3574003551754376E-2</v>
      </c>
      <c r="H185" s="175">
        <v>60</v>
      </c>
      <c r="I185" s="125">
        <v>1359</v>
      </c>
      <c r="J185" s="186">
        <v>2.9525302537759659</v>
      </c>
      <c r="K185" s="125">
        <v>67.3</v>
      </c>
      <c r="L185" s="125"/>
      <c r="M185" s="127"/>
    </row>
    <row r="186" spans="1:13" x14ac:dyDescent="0.3">
      <c r="A186" s="143">
        <f>Berechnung!G188</f>
        <v>9.9905715683402523</v>
      </c>
      <c r="B186" s="142">
        <f>Berechnung!S188</f>
        <v>0.95691191659856034</v>
      </c>
      <c r="C186" s="142">
        <f>Berechnung!T188</f>
        <v>1.0472501944899819</v>
      </c>
      <c r="D186" s="142">
        <f>Berechnung!V188</f>
        <v>0.1</v>
      </c>
      <c r="E186">
        <f>Berechnung!AC188</f>
        <v>1.3323788480489622E-2</v>
      </c>
      <c r="H186" s="175">
        <v>60</v>
      </c>
      <c r="I186" s="125">
        <v>1580</v>
      </c>
      <c r="J186" s="186">
        <v>3.4326694635511603</v>
      </c>
      <c r="K186" s="125">
        <v>66</v>
      </c>
      <c r="L186" s="125"/>
      <c r="M186" s="127"/>
    </row>
    <row r="187" spans="1:13" x14ac:dyDescent="0.3">
      <c r="A187" s="143">
        <f>Berechnung!G189</f>
        <v>9.9905715683402523</v>
      </c>
      <c r="B187" s="142">
        <f>Berechnung!S189</f>
        <v>1.9438614269916943</v>
      </c>
      <c r="C187" s="142">
        <f>Berechnung!T189</f>
        <v>1.9773881018597488</v>
      </c>
      <c r="D187" s="142">
        <f>Berechnung!V189</f>
        <v>0.45294117647058824</v>
      </c>
      <c r="E187">
        <f>Berechnung!AC189</f>
        <v>1.2842314879999603E-2</v>
      </c>
      <c r="H187" s="175">
        <v>60</v>
      </c>
      <c r="I187" s="125">
        <v>1715</v>
      </c>
      <c r="J187" s="186">
        <v>3.7259671708798989</v>
      </c>
      <c r="K187" s="125">
        <v>63.3</v>
      </c>
      <c r="L187" s="125"/>
      <c r="M187" s="127"/>
    </row>
    <row r="188" spans="1:13" x14ac:dyDescent="0.3">
      <c r="A188" s="143">
        <f>Berechnung!G190</f>
        <v>9.9905715683402523</v>
      </c>
      <c r="B188" s="142">
        <f>Berechnung!S190</f>
        <v>2.9413768188229361</v>
      </c>
      <c r="C188" s="142">
        <f>Berechnung!T190</f>
        <v>2.9741789757017969</v>
      </c>
      <c r="D188" s="142">
        <f>Berechnung!V190</f>
        <v>1.0411764705882354</v>
      </c>
      <c r="E188">
        <f>Berechnung!AC190</f>
        <v>1.2758646570938564E-2</v>
      </c>
      <c r="H188" s="175">
        <v>60</v>
      </c>
      <c r="I188" s="125">
        <v>1760</v>
      </c>
      <c r="J188" s="186">
        <v>3.8237330733228112</v>
      </c>
      <c r="K188" s="125">
        <v>59.4</v>
      </c>
      <c r="L188" s="125"/>
      <c r="M188" s="127"/>
    </row>
    <row r="189" spans="1:13" x14ac:dyDescent="0.3">
      <c r="A189" s="143">
        <f>Berechnung!G191</f>
        <v>9.9905715683402523</v>
      </c>
      <c r="B189" s="142">
        <f>Berechnung!S191</f>
        <v>3.883133431867122</v>
      </c>
      <c r="C189" s="142">
        <f>Berechnung!T191</f>
        <v>3.9667424979680148</v>
      </c>
      <c r="D189" s="142">
        <f>Berechnung!V191</f>
        <v>1.947058823529412</v>
      </c>
      <c r="E189">
        <f>Berechnung!AC191</f>
        <v>1.3055181049984226E-2</v>
      </c>
      <c r="H189" s="175">
        <v>60</v>
      </c>
      <c r="I189" s="125">
        <v>1770</v>
      </c>
      <c r="J189" s="186">
        <v>3.8454588294212364</v>
      </c>
      <c r="K189" s="125">
        <v>56.5</v>
      </c>
      <c r="L189" s="125"/>
      <c r="M189" s="127"/>
    </row>
    <row r="190" spans="1:13" ht="15" thickBot="1" x14ac:dyDescent="0.35">
      <c r="A190" s="143">
        <f>Berechnung!G192</f>
        <v>9.9905715683402523</v>
      </c>
      <c r="B190" s="142">
        <f>Berechnung!S192</f>
        <v>4.8829435347564969</v>
      </c>
      <c r="C190" s="142">
        <f>Berechnung!T192</f>
        <v>4.9593060202342318</v>
      </c>
      <c r="D190" s="142">
        <f>Berechnung!V192</f>
        <v>3.6588235294117646</v>
      </c>
      <c r="E190">
        <f>Berechnung!AC192</f>
        <v>2.1695471358661018E-2</v>
      </c>
      <c r="H190" s="176">
        <v>60</v>
      </c>
      <c r="I190" s="2">
        <v>1785</v>
      </c>
      <c r="J190" s="191">
        <v>3.878047463568874</v>
      </c>
      <c r="K190" s="2">
        <v>50.5</v>
      </c>
      <c r="L190" s="2"/>
      <c r="M190" s="130">
        <v>92.6</v>
      </c>
    </row>
    <row r="191" spans="1:13" x14ac:dyDescent="0.3">
      <c r="A191" s="143"/>
      <c r="B191" s="142"/>
      <c r="C191" s="142"/>
      <c r="D191" s="142"/>
    </row>
    <row r="192" spans="1:13" ht="15" thickBot="1" x14ac:dyDescent="0.35">
      <c r="A192" s="143"/>
      <c r="B192" s="142"/>
      <c r="C192" s="142"/>
      <c r="D192" s="142"/>
    </row>
    <row r="193" spans="1:16" ht="18" x14ac:dyDescent="0.3">
      <c r="A193" s="143"/>
      <c r="B193" s="142"/>
      <c r="C193" s="142"/>
      <c r="D193" s="142"/>
      <c r="H193" s="179" t="s">
        <v>1</v>
      </c>
      <c r="I193" s="180" t="s">
        <v>2</v>
      </c>
      <c r="J193" s="180" t="s">
        <v>173</v>
      </c>
      <c r="K193" s="180" t="s">
        <v>91</v>
      </c>
      <c r="L193" s="180" t="s">
        <v>175</v>
      </c>
      <c r="M193" s="180" t="s">
        <v>177</v>
      </c>
      <c r="N193" s="180" t="s">
        <v>176</v>
      </c>
      <c r="O193" s="180" t="s">
        <v>178</v>
      </c>
      <c r="P193" s="181" t="s">
        <v>87</v>
      </c>
    </row>
    <row r="194" spans="1:16" ht="16.8" thickBot="1" x14ac:dyDescent="0.35">
      <c r="A194" s="143"/>
      <c r="B194" s="142"/>
      <c r="C194" s="142"/>
      <c r="D194" s="142"/>
      <c r="H194" s="182" t="s">
        <v>4</v>
      </c>
      <c r="I194" s="183" t="s">
        <v>3</v>
      </c>
      <c r="J194" s="183" t="s">
        <v>8</v>
      </c>
      <c r="K194" s="183" t="s">
        <v>8</v>
      </c>
      <c r="L194" s="183" t="s">
        <v>8</v>
      </c>
      <c r="M194" s="183" t="s">
        <v>8</v>
      </c>
      <c r="N194" s="183" t="s">
        <v>8</v>
      </c>
      <c r="O194" s="183" t="s">
        <v>8</v>
      </c>
      <c r="P194" s="178" t="s">
        <v>54</v>
      </c>
    </row>
    <row r="195" spans="1:16" x14ac:dyDescent="0.3">
      <c r="A195" s="143"/>
      <c r="B195" s="142"/>
      <c r="C195" s="142"/>
      <c r="D195" s="142"/>
      <c r="H195" s="177">
        <v>60</v>
      </c>
      <c r="I195" s="203">
        <v>0.2455010439122032</v>
      </c>
      <c r="J195" s="131">
        <v>93.1</v>
      </c>
      <c r="K195" s="201">
        <v>5.6583999999999994</v>
      </c>
      <c r="L195" s="202">
        <v>8.5</v>
      </c>
      <c r="M195" s="131">
        <v>68.400000000000006</v>
      </c>
      <c r="N195" s="203">
        <f>M195-Berechnung!X96</f>
        <v>4.8406442768964553E-3</v>
      </c>
      <c r="O195" s="201">
        <f t="shared" ref="O195:O204" si="0">J195-K195-L195-(M195-N195)</f>
        <v>10.546440644276885</v>
      </c>
      <c r="P195" s="204">
        <v>4.1811496050754245E-2</v>
      </c>
    </row>
    <row r="196" spans="1:16" x14ac:dyDescent="0.3">
      <c r="A196" s="143"/>
      <c r="B196" s="142"/>
      <c r="C196" s="142"/>
      <c r="D196" s="142"/>
      <c r="H196" s="175">
        <v>60</v>
      </c>
      <c r="I196" s="186">
        <v>0.49751981465393391</v>
      </c>
      <c r="J196" s="125">
        <v>93.1</v>
      </c>
      <c r="K196" s="185">
        <v>5.6583999999999994</v>
      </c>
      <c r="L196" s="159">
        <v>8.5</v>
      </c>
      <c r="M196" s="125">
        <v>68.400000000000006</v>
      </c>
      <c r="N196" s="186">
        <f>M196-Berechnung!X97</f>
        <v>9.8098012337146656E-3</v>
      </c>
      <c r="O196" s="185">
        <f t="shared" si="0"/>
        <v>10.551409801233703</v>
      </c>
      <c r="P196" s="189">
        <v>4.1831196335758783E-2</v>
      </c>
    </row>
    <row r="197" spans="1:16" x14ac:dyDescent="0.3">
      <c r="A197" s="143"/>
      <c r="B197" s="142"/>
      <c r="C197" s="142"/>
      <c r="D197" s="142"/>
      <c r="F197" s="142"/>
      <c r="H197" s="175">
        <v>60</v>
      </c>
      <c r="I197" s="186">
        <v>0.98417675125865534</v>
      </c>
      <c r="J197" s="125">
        <v>93.1</v>
      </c>
      <c r="K197" s="185">
        <v>5.6583999999999994</v>
      </c>
      <c r="L197" s="159">
        <v>8.5</v>
      </c>
      <c r="M197" s="125">
        <v>68.400000000000006</v>
      </c>
      <c r="N197" s="186">
        <f>M197-Berechnung!X98</f>
        <v>1.940541466757395E-2</v>
      </c>
      <c r="O197" s="185">
        <f t="shared" si="0"/>
        <v>10.561005414667562</v>
      </c>
      <c r="P197" s="189">
        <v>4.1869238265422708E-2</v>
      </c>
    </row>
    <row r="198" spans="1:16" x14ac:dyDescent="0.3">
      <c r="A198" s="143"/>
      <c r="B198" s="142"/>
      <c r="C198" s="142"/>
      <c r="D198" s="142"/>
      <c r="F198" s="142"/>
      <c r="H198" s="175">
        <v>60</v>
      </c>
      <c r="I198" s="186">
        <v>1.9726986537369957</v>
      </c>
      <c r="J198" s="125">
        <v>93.1</v>
      </c>
      <c r="K198" s="185">
        <v>5.6583999999999994</v>
      </c>
      <c r="L198" s="159">
        <v>8.5</v>
      </c>
      <c r="M198" s="125">
        <v>68.2</v>
      </c>
      <c r="N198" s="186">
        <f>M198-Berechnung!X99</f>
        <v>3.8896504455109948E-2</v>
      </c>
      <c r="O198" s="185">
        <f t="shared" si="0"/>
        <v>10.780496504455101</v>
      </c>
      <c r="P198" s="189">
        <v>4.2739413440476437E-2</v>
      </c>
    </row>
    <row r="199" spans="1:16" x14ac:dyDescent="0.3">
      <c r="A199" s="143"/>
      <c r="B199" s="142"/>
      <c r="C199" s="142"/>
      <c r="D199" s="142"/>
      <c r="F199" s="142"/>
      <c r="H199" s="175">
        <v>60</v>
      </c>
      <c r="I199" s="186">
        <v>2.9525302537759659</v>
      </c>
      <c r="J199" s="125">
        <v>93.1</v>
      </c>
      <c r="K199" s="185">
        <v>5.6583999999999994</v>
      </c>
      <c r="L199" s="159">
        <v>8.5</v>
      </c>
      <c r="M199" s="125">
        <v>67.3</v>
      </c>
      <c r="N199" s="186">
        <f>M199-Berechnung!X100</f>
        <v>5.8216244002736062E-2</v>
      </c>
      <c r="O199" s="185">
        <f t="shared" si="0"/>
        <v>11.699816244002733</v>
      </c>
      <c r="P199" s="189">
        <v>4.6384068064340936E-2</v>
      </c>
    </row>
    <row r="200" spans="1:16" x14ac:dyDescent="0.3">
      <c r="A200" s="143"/>
      <c r="B200" s="142"/>
      <c r="C200" s="142"/>
      <c r="D200" s="142"/>
      <c r="F200" s="142"/>
      <c r="H200" s="175">
        <v>60</v>
      </c>
      <c r="I200" s="186">
        <v>3.4326694635511603</v>
      </c>
      <c r="J200" s="125">
        <v>93.1</v>
      </c>
      <c r="K200" s="185">
        <v>5.6583999999999994</v>
      </c>
      <c r="L200" s="159">
        <v>8.5</v>
      </c>
      <c r="M200" s="125">
        <v>66</v>
      </c>
      <c r="N200" s="186">
        <f>M200-Berechnung!X101</f>
        <v>6.7683344756687802E-2</v>
      </c>
      <c r="O200" s="185">
        <f t="shared" si="0"/>
        <v>13.009283344756682</v>
      </c>
      <c r="P200" s="189">
        <v>5.1575466789130359E-2</v>
      </c>
    </row>
    <row r="201" spans="1:16" x14ac:dyDescent="0.3">
      <c r="A201" s="143"/>
      <c r="B201" s="142"/>
      <c r="C201" s="142"/>
      <c r="D201" s="142"/>
      <c r="F201" s="142"/>
      <c r="H201" s="175">
        <v>60</v>
      </c>
      <c r="I201" s="186">
        <v>3.7259671708798989</v>
      </c>
      <c r="J201" s="125">
        <v>93.1</v>
      </c>
      <c r="K201" s="185">
        <v>5.6583999999999994</v>
      </c>
      <c r="L201" s="159">
        <v>8.5</v>
      </c>
      <c r="M201" s="125">
        <v>63.3</v>
      </c>
      <c r="N201" s="186">
        <f>M201-Berechnung!X102</f>
        <v>7.346641535298204E-2</v>
      </c>
      <c r="O201" s="185">
        <f t="shared" si="0"/>
        <v>15.715066415352979</v>
      </c>
      <c r="P201" s="189">
        <v>6.2302577668176283E-2</v>
      </c>
    </row>
    <row r="202" spans="1:16" x14ac:dyDescent="0.3">
      <c r="A202" s="143"/>
      <c r="B202" s="142"/>
      <c r="C202" s="142"/>
      <c r="D202" s="142"/>
      <c r="F202" s="142"/>
      <c r="H202" s="175">
        <v>60</v>
      </c>
      <c r="I202" s="186">
        <v>3.8237330733228112</v>
      </c>
      <c r="J202" s="125">
        <v>93.1</v>
      </c>
      <c r="K202" s="185">
        <v>5.6583999999999994</v>
      </c>
      <c r="L202" s="159">
        <v>8.5</v>
      </c>
      <c r="M202" s="125">
        <v>59.4</v>
      </c>
      <c r="N202" s="186">
        <f>M202-Berechnung!X103</f>
        <v>7.5394105551744417E-2</v>
      </c>
      <c r="O202" s="185">
        <f t="shared" si="0"/>
        <v>19.61699410555174</v>
      </c>
      <c r="P202" s="189">
        <v>7.7771818875882359E-2</v>
      </c>
    </row>
    <row r="203" spans="1:16" x14ac:dyDescent="0.3">
      <c r="A203" s="143"/>
      <c r="B203" s="142"/>
      <c r="C203" s="142"/>
      <c r="D203" s="142"/>
      <c r="F203" s="142"/>
      <c r="H203" s="175">
        <v>60</v>
      </c>
      <c r="I203" s="186">
        <v>3.8454588294212364</v>
      </c>
      <c r="J203" s="125">
        <v>93.1</v>
      </c>
      <c r="K203" s="185">
        <v>5.6583999999999994</v>
      </c>
      <c r="L203" s="159">
        <v>8.5</v>
      </c>
      <c r="M203" s="125">
        <v>56.5</v>
      </c>
      <c r="N203" s="186">
        <f>M203-Berechnung!X104</f>
        <v>7.5822481151476495E-2</v>
      </c>
      <c r="O203" s="185">
        <f t="shared" si="0"/>
        <v>22.51742248115147</v>
      </c>
      <c r="P203" s="189">
        <v>8.9270603504959342E-2</v>
      </c>
    </row>
    <row r="204" spans="1:16" ht="15" thickBot="1" x14ac:dyDescent="0.35">
      <c r="F204" s="142"/>
      <c r="H204" s="176">
        <v>60</v>
      </c>
      <c r="I204" s="191">
        <v>3.878047463568874</v>
      </c>
      <c r="J204" s="2">
        <v>93.1</v>
      </c>
      <c r="K204" s="190">
        <v>5.6583999999999994</v>
      </c>
      <c r="L204" s="166">
        <v>8.5</v>
      </c>
      <c r="M204" s="2">
        <v>50.5</v>
      </c>
      <c r="N204" s="191">
        <f>M204-Berechnung!X105</f>
        <v>7.6465044551063954E-2</v>
      </c>
      <c r="O204" s="190">
        <f t="shared" si="0"/>
        <v>28.518065044551058</v>
      </c>
      <c r="P204" s="192">
        <v>0.11306022611832137</v>
      </c>
    </row>
    <row r="205" spans="1:16" x14ac:dyDescent="0.3">
      <c r="F205" s="142"/>
    </row>
    <row r="206" spans="1:16" x14ac:dyDescent="0.3">
      <c r="F206" s="142"/>
    </row>
    <row r="207" spans="1:16" x14ac:dyDescent="0.3">
      <c r="F207" s="142"/>
    </row>
    <row r="208" spans="1:16" x14ac:dyDescent="0.3">
      <c r="F208" s="142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59"/>
  <sheetViews>
    <sheetView zoomScale="55" zoomScaleNormal="55" workbookViewId="0">
      <selection activeCell="J42" sqref="J42"/>
    </sheetView>
  </sheetViews>
  <sheetFormatPr baseColWidth="10" defaultRowHeight="14.4" x14ac:dyDescent="0.3"/>
  <cols>
    <col min="1" max="1" width="8.5546875" bestFit="1" customWidth="1"/>
    <col min="2" max="2" width="7.33203125" bestFit="1" customWidth="1"/>
    <col min="3" max="3" width="4.109375" bestFit="1" customWidth="1"/>
    <col min="4" max="4" width="6.33203125" style="143" bestFit="1" customWidth="1"/>
    <col min="5" max="7" width="11.5546875" style="142"/>
    <col min="8" max="9" width="11.5546875" style="147"/>
  </cols>
  <sheetData>
    <row r="2" spans="1:9" x14ac:dyDescent="0.3">
      <c r="A2" t="s">
        <v>92</v>
      </c>
      <c r="H2" s="147" t="s">
        <v>93</v>
      </c>
    </row>
    <row r="3" spans="1:9" x14ac:dyDescent="0.3">
      <c r="A3" t="s">
        <v>94</v>
      </c>
      <c r="B3" t="s">
        <v>95</v>
      </c>
      <c r="C3" t="s">
        <v>96</v>
      </c>
      <c r="D3" s="143" t="s">
        <v>1</v>
      </c>
      <c r="E3" s="142" t="s">
        <v>97</v>
      </c>
      <c r="F3" s="142" t="s">
        <v>98</v>
      </c>
      <c r="G3" s="142" t="s">
        <v>98</v>
      </c>
      <c r="H3" s="147" t="s">
        <v>99</v>
      </c>
      <c r="I3" s="147" t="s">
        <v>99</v>
      </c>
    </row>
    <row r="4" spans="1:9" x14ac:dyDescent="0.3">
      <c r="A4" t="s">
        <v>54</v>
      </c>
      <c r="B4" t="s">
        <v>54</v>
      </c>
      <c r="C4" t="s">
        <v>5</v>
      </c>
      <c r="D4" s="143" t="s">
        <v>7</v>
      </c>
      <c r="E4" s="142" t="s">
        <v>100</v>
      </c>
      <c r="F4" s="142" t="s">
        <v>81</v>
      </c>
      <c r="G4" s="142" t="s">
        <v>101</v>
      </c>
      <c r="H4" s="147" t="s">
        <v>54</v>
      </c>
      <c r="I4" s="147" t="s">
        <v>10</v>
      </c>
    </row>
    <row r="5" spans="1:9" x14ac:dyDescent="0.3">
      <c r="A5" t="s">
        <v>102</v>
      </c>
      <c r="B5">
        <v>41758</v>
      </c>
      <c r="C5">
        <v>20</v>
      </c>
      <c r="D5" s="143">
        <v>0</v>
      </c>
      <c r="E5" s="142">
        <v>0.85935350279979039</v>
      </c>
      <c r="F5" s="142">
        <v>8.2352941176470601E-2</v>
      </c>
      <c r="G5" s="142">
        <v>8.2352941176470598</v>
      </c>
      <c r="H5" s="147">
        <v>0</v>
      </c>
      <c r="I5" s="147">
        <v>0</v>
      </c>
    </row>
    <row r="6" spans="1:9" x14ac:dyDescent="0.3">
      <c r="A6" t="s">
        <v>103</v>
      </c>
      <c r="B6">
        <v>41758</v>
      </c>
      <c r="C6">
        <v>20</v>
      </c>
      <c r="D6" s="143">
        <v>0</v>
      </c>
      <c r="E6" s="142">
        <v>1.8738597423363519</v>
      </c>
      <c r="F6" s="142">
        <v>0.40588235294117647</v>
      </c>
      <c r="G6" s="142">
        <v>40.588235294117652</v>
      </c>
      <c r="H6" s="147">
        <v>0</v>
      </c>
      <c r="I6" s="147">
        <v>0</v>
      </c>
    </row>
    <row r="7" spans="1:9" x14ac:dyDescent="0.3">
      <c r="A7" t="s">
        <v>104</v>
      </c>
      <c r="B7">
        <v>41758</v>
      </c>
      <c r="C7">
        <v>20</v>
      </c>
      <c r="D7" s="143">
        <v>0</v>
      </c>
      <c r="E7" s="142">
        <v>2.8733431206716733</v>
      </c>
      <c r="F7" s="142">
        <v>0.89411764705882357</v>
      </c>
      <c r="G7" s="142">
        <v>89.411764705882362</v>
      </c>
      <c r="H7" s="147">
        <v>0</v>
      </c>
      <c r="I7" s="147">
        <v>0</v>
      </c>
    </row>
    <row r="8" spans="1:9" x14ac:dyDescent="0.3">
      <c r="A8" t="s">
        <v>105</v>
      </c>
      <c r="B8">
        <v>41758</v>
      </c>
      <c r="C8">
        <v>20</v>
      </c>
      <c r="D8" s="143">
        <v>0</v>
      </c>
      <c r="E8" s="142">
        <v>3.8934777553761251</v>
      </c>
      <c r="F8" s="142">
        <v>1.5764705882352943</v>
      </c>
      <c r="G8" s="142">
        <v>157.64705882352942</v>
      </c>
      <c r="H8" s="147">
        <v>0</v>
      </c>
      <c r="I8" s="147">
        <v>0</v>
      </c>
    </row>
    <row r="9" spans="1:9" x14ac:dyDescent="0.3">
      <c r="A9" t="s">
        <v>106</v>
      </c>
      <c r="B9">
        <v>41758</v>
      </c>
      <c r="C9">
        <v>20</v>
      </c>
      <c r="D9" s="143">
        <v>0</v>
      </c>
      <c r="E9" s="142">
        <v>4.8649446329220938</v>
      </c>
      <c r="F9" s="142">
        <v>2.4352941176470586</v>
      </c>
      <c r="G9" s="142">
        <v>243.52941176470588</v>
      </c>
      <c r="H9" s="147">
        <v>0</v>
      </c>
      <c r="I9" s="147">
        <v>0</v>
      </c>
    </row>
    <row r="10" spans="1:9" x14ac:dyDescent="0.3">
      <c r="A10" t="s">
        <v>107</v>
      </c>
      <c r="B10">
        <v>41758</v>
      </c>
      <c r="C10">
        <v>20</v>
      </c>
      <c r="D10" s="143">
        <v>0</v>
      </c>
      <c r="E10" s="142">
        <v>5.8015648122231491</v>
      </c>
      <c r="F10" s="142">
        <v>3.3941176470588235</v>
      </c>
      <c r="G10" s="142">
        <v>339.41176470588238</v>
      </c>
      <c r="H10" s="147">
        <v>0</v>
      </c>
      <c r="I10" s="147">
        <v>0</v>
      </c>
    </row>
    <row r="11" spans="1:9" x14ac:dyDescent="0.3">
      <c r="A11" t="s">
        <v>108</v>
      </c>
      <c r="B11">
        <v>41758</v>
      </c>
      <c r="C11">
        <v>20</v>
      </c>
      <c r="D11" s="143">
        <v>29.971714705020755</v>
      </c>
      <c r="E11" s="142">
        <v>0.85580383159991269</v>
      </c>
      <c r="F11" s="142">
        <v>0.12941176470588237</v>
      </c>
      <c r="G11" s="142">
        <v>12.941176470588236</v>
      </c>
      <c r="H11" s="147">
        <v>2.6493983100432123E-2</v>
      </c>
      <c r="I11" s="147">
        <v>2.6493983100432121</v>
      </c>
    </row>
    <row r="12" spans="1:9" x14ac:dyDescent="0.3">
      <c r="A12" t="s">
        <v>109</v>
      </c>
      <c r="B12">
        <v>41758</v>
      </c>
      <c r="C12">
        <v>20</v>
      </c>
      <c r="D12" s="143">
        <v>29.971714705020755</v>
      </c>
      <c r="E12" s="142">
        <v>1.8685903025374166</v>
      </c>
      <c r="F12" s="142">
        <v>0.54705882352941182</v>
      </c>
      <c r="G12" s="142">
        <v>54.705882352941181</v>
      </c>
      <c r="H12" s="147">
        <v>2.5779616174246279E-2</v>
      </c>
      <c r="I12" s="147">
        <v>2.577961617424628</v>
      </c>
    </row>
    <row r="13" spans="1:9" x14ac:dyDescent="0.3">
      <c r="A13" t="s">
        <v>110</v>
      </c>
      <c r="B13">
        <v>41758</v>
      </c>
      <c r="C13">
        <v>20</v>
      </c>
      <c r="D13" s="143">
        <v>29.971714705020755</v>
      </c>
      <c r="E13" s="142">
        <v>2.8690431450134568</v>
      </c>
      <c r="F13" s="142">
        <v>1.2529411764705882</v>
      </c>
      <c r="G13" s="142">
        <v>125.29411764705883</v>
      </c>
      <c r="H13" s="147">
        <v>2.7208350026617919E-2</v>
      </c>
      <c r="I13" s="147">
        <v>2.7208350026617918</v>
      </c>
    </row>
    <row r="14" spans="1:9" x14ac:dyDescent="0.3">
      <c r="A14" t="s">
        <v>111</v>
      </c>
      <c r="B14">
        <v>41759</v>
      </c>
      <c r="C14">
        <v>18</v>
      </c>
      <c r="D14" s="143">
        <v>29.971714705020755</v>
      </c>
      <c r="E14" s="142">
        <v>3.2932168476335022</v>
      </c>
      <c r="F14" s="142">
        <v>1.6823529411764706</v>
      </c>
      <c r="G14" s="142">
        <v>168.23529411764704</v>
      </c>
      <c r="H14" s="147">
        <v>2.9351450805175355E-2</v>
      </c>
      <c r="I14" s="147">
        <v>2.9351450805175356</v>
      </c>
    </row>
    <row r="15" spans="1:9" x14ac:dyDescent="0.3">
      <c r="A15" t="s">
        <v>112</v>
      </c>
      <c r="B15">
        <v>41759</v>
      </c>
      <c r="C15">
        <v>18</v>
      </c>
      <c r="D15" s="143">
        <v>29.971714705020755</v>
      </c>
      <c r="E15" s="142">
        <v>3.70454530778873</v>
      </c>
      <c r="F15" s="142">
        <v>2.1882352941176473</v>
      </c>
      <c r="G15" s="142">
        <v>218.82352941176472</v>
      </c>
      <c r="H15" s="147">
        <v>3.3637652362290278E-2</v>
      </c>
      <c r="I15" s="147">
        <v>3.3637652362290278</v>
      </c>
    </row>
    <row r="16" spans="1:9" x14ac:dyDescent="0.3">
      <c r="A16" t="s">
        <v>113</v>
      </c>
      <c r="B16">
        <v>41759</v>
      </c>
      <c r="C16">
        <v>19</v>
      </c>
      <c r="D16" s="143">
        <v>29.971714705020755</v>
      </c>
      <c r="E16" s="142">
        <v>3.8927735042258651</v>
      </c>
      <c r="F16" s="142">
        <v>2.4941176470588236</v>
      </c>
      <c r="G16" s="142">
        <v>249.41176470588235</v>
      </c>
      <c r="H16" s="147">
        <v>3.1137368120639906E-2</v>
      </c>
      <c r="I16" s="147">
        <v>3.1137368120639906</v>
      </c>
    </row>
    <row r="17" spans="1:9" x14ac:dyDescent="0.3">
      <c r="A17" t="s">
        <v>114</v>
      </c>
      <c r="B17">
        <v>41759</v>
      </c>
      <c r="C17">
        <v>19</v>
      </c>
      <c r="D17" s="143">
        <v>29.971714705020755</v>
      </c>
      <c r="E17" s="142">
        <v>4.1014192207200066</v>
      </c>
      <c r="F17" s="142">
        <v>2.8411764705882354</v>
      </c>
      <c r="G17" s="142">
        <v>284.11764705882354</v>
      </c>
      <c r="H17" s="147">
        <v>3.5423569677754806E-2</v>
      </c>
      <c r="I17" s="147">
        <v>3.5423569677754805</v>
      </c>
    </row>
    <row r="18" spans="1:9" x14ac:dyDescent="0.3">
      <c r="A18" t="s">
        <v>115</v>
      </c>
      <c r="B18">
        <v>41759</v>
      </c>
      <c r="C18">
        <v>20</v>
      </c>
      <c r="D18" s="143">
        <v>29.971714705020755</v>
      </c>
      <c r="E18" s="142">
        <v>4.3004720307086721</v>
      </c>
      <c r="F18" s="142">
        <v>3.8470588235294119</v>
      </c>
      <c r="G18" s="142">
        <v>384.70588235294122</v>
      </c>
      <c r="H18" s="147">
        <v>3.6852303530126425E-2</v>
      </c>
      <c r="I18" s="147">
        <v>3.6852303530126425</v>
      </c>
    </row>
    <row r="19" spans="1:9" x14ac:dyDescent="0.3">
      <c r="A19" t="s">
        <v>116</v>
      </c>
      <c r="B19">
        <v>41759</v>
      </c>
      <c r="C19">
        <v>20</v>
      </c>
      <c r="D19" s="143">
        <v>29.971714705020755</v>
      </c>
      <c r="E19" s="142">
        <v>4.4851354809391202</v>
      </c>
      <c r="F19" s="142">
        <v>5.9411764705882355</v>
      </c>
      <c r="G19" s="142">
        <v>594.11764705882354</v>
      </c>
      <c r="H19" s="147">
        <v>5.8997678241886703E-2</v>
      </c>
      <c r="I19" s="147">
        <v>5.89976782418867</v>
      </c>
    </row>
    <row r="20" spans="1:9" x14ac:dyDescent="0.3">
      <c r="A20" t="s">
        <v>117</v>
      </c>
      <c r="B20">
        <v>41759</v>
      </c>
      <c r="C20">
        <v>21</v>
      </c>
      <c r="D20" s="143">
        <v>39.962286273361002</v>
      </c>
      <c r="E20" s="142">
        <v>0.86586440089329775</v>
      </c>
      <c r="F20" s="142">
        <v>0.14117647058823529</v>
      </c>
      <c r="G20" s="142">
        <v>14.117647058823529</v>
      </c>
      <c r="H20" s="147">
        <v>3.2718756669516222E-2</v>
      </c>
      <c r="I20" s="147">
        <v>3.271875666951622</v>
      </c>
    </row>
    <row r="21" spans="1:9" x14ac:dyDescent="0.3">
      <c r="A21" t="s">
        <v>118</v>
      </c>
      <c r="B21">
        <v>41759</v>
      </c>
      <c r="C21">
        <v>21</v>
      </c>
      <c r="D21" s="143">
        <v>39.962286273361002</v>
      </c>
      <c r="E21" s="142">
        <v>1.8468005947231232</v>
      </c>
      <c r="F21" s="142">
        <v>0.57058823529411762</v>
      </c>
      <c r="G21" s="142">
        <v>57.058823529411761</v>
      </c>
      <c r="H21" s="147">
        <v>3.9148059005188557E-2</v>
      </c>
      <c r="I21" s="147">
        <v>3.9148059005188558</v>
      </c>
    </row>
    <row r="22" spans="1:9" x14ac:dyDescent="0.3">
      <c r="A22" t="s">
        <v>119</v>
      </c>
      <c r="B22">
        <v>41759</v>
      </c>
      <c r="C22">
        <v>21</v>
      </c>
      <c r="D22" s="143">
        <v>39.962286273361002</v>
      </c>
      <c r="E22" s="142">
        <v>2.8789488277721431</v>
      </c>
      <c r="F22" s="142">
        <v>1.3470588235294119</v>
      </c>
      <c r="G22" s="142">
        <v>134.70588235294119</v>
      </c>
      <c r="H22" s="147">
        <v>3.3433123595702018E-2</v>
      </c>
      <c r="I22" s="147">
        <v>3.3433123595702017</v>
      </c>
    </row>
    <row r="23" spans="1:9" x14ac:dyDescent="0.3">
      <c r="A23" t="s">
        <v>120</v>
      </c>
      <c r="B23">
        <v>41759</v>
      </c>
      <c r="C23">
        <v>21</v>
      </c>
      <c r="D23" s="143">
        <v>39.962286273361002</v>
      </c>
      <c r="E23" s="142">
        <v>3.275488927180449</v>
      </c>
      <c r="F23" s="142">
        <v>1.7941176470588234</v>
      </c>
      <c r="G23" s="142">
        <v>179.41176470588235</v>
      </c>
      <c r="H23" s="147">
        <v>3.3790307058794926E-2</v>
      </c>
      <c r="I23" s="147">
        <v>3.3790307058794924</v>
      </c>
    </row>
    <row r="24" spans="1:9" x14ac:dyDescent="0.3">
      <c r="A24" t="s">
        <v>121</v>
      </c>
      <c r="B24">
        <v>41759</v>
      </c>
      <c r="C24">
        <v>21</v>
      </c>
      <c r="D24" s="143">
        <v>39.962286273361002</v>
      </c>
      <c r="E24" s="142">
        <v>3.5740883996264627</v>
      </c>
      <c r="F24" s="142">
        <v>2.223529411764706</v>
      </c>
      <c r="G24" s="142">
        <v>222.35294117647061</v>
      </c>
      <c r="H24" s="147">
        <v>3.5576224374259474E-2</v>
      </c>
      <c r="I24" s="147">
        <v>3.5576224374259473</v>
      </c>
    </row>
    <row r="25" spans="1:9" x14ac:dyDescent="0.3">
      <c r="A25" t="s">
        <v>122</v>
      </c>
      <c r="B25">
        <v>41759</v>
      </c>
      <c r="C25">
        <v>21</v>
      </c>
      <c r="D25" s="143">
        <v>39.962286273361002</v>
      </c>
      <c r="E25" s="142">
        <v>3.8774654636316122</v>
      </c>
      <c r="F25" s="142">
        <v>2.835294117647059</v>
      </c>
      <c r="G25" s="142">
        <v>283.52941176470591</v>
      </c>
      <c r="H25" s="147">
        <v>4.450581095158216E-2</v>
      </c>
      <c r="I25" s="147">
        <v>4.4505810951582161</v>
      </c>
    </row>
    <row r="26" spans="1:9" x14ac:dyDescent="0.3">
      <c r="A26" t="s">
        <v>123</v>
      </c>
      <c r="B26">
        <v>41759</v>
      </c>
      <c r="C26">
        <v>21</v>
      </c>
      <c r="D26" s="143">
        <v>39.962286273361002</v>
      </c>
      <c r="E26" s="142">
        <v>4.076608519241951</v>
      </c>
      <c r="F26" s="142">
        <v>4.1176470588235299</v>
      </c>
      <c r="G26" s="142">
        <v>411.76470588235298</v>
      </c>
      <c r="H26" s="147">
        <v>5.0577929824161615E-2</v>
      </c>
      <c r="I26" s="147">
        <v>5.0577929824161618</v>
      </c>
    </row>
    <row r="27" spans="1:9" x14ac:dyDescent="0.3">
      <c r="A27" t="s">
        <v>124</v>
      </c>
      <c r="B27">
        <v>41759</v>
      </c>
      <c r="C27">
        <v>21</v>
      </c>
      <c r="D27" s="143">
        <v>39.962286273361002</v>
      </c>
      <c r="E27" s="142">
        <v>4.2848444096496667</v>
      </c>
      <c r="F27" s="142">
        <v>6.8411764705882359</v>
      </c>
      <c r="G27" s="142">
        <v>684.11764705882365</v>
      </c>
      <c r="H27" s="147">
        <v>8.3792805755155353E-2</v>
      </c>
      <c r="I27" s="147">
        <v>8.3792805755155353</v>
      </c>
    </row>
    <row r="28" spans="1:9" x14ac:dyDescent="0.3">
      <c r="A28" t="s">
        <v>125</v>
      </c>
      <c r="B28">
        <v>41760</v>
      </c>
      <c r="C28">
        <v>18</v>
      </c>
      <c r="D28" s="143">
        <v>59.94342941004151</v>
      </c>
      <c r="E28" s="142">
        <v>0.8699873618262346</v>
      </c>
      <c r="F28" s="142">
        <v>0.17058823529411765</v>
      </c>
      <c r="G28" s="142">
        <v>17.058823529411764</v>
      </c>
      <c r="H28" s="147">
        <v>5.1388551243213898E-2</v>
      </c>
      <c r="I28" s="147">
        <v>5.13885512432139</v>
      </c>
    </row>
    <row r="29" spans="1:9" x14ac:dyDescent="0.3">
      <c r="A29" t="s">
        <v>126</v>
      </c>
      <c r="B29">
        <v>41760</v>
      </c>
      <c r="C29">
        <v>19</v>
      </c>
      <c r="D29" s="143">
        <v>59.94342941004151</v>
      </c>
      <c r="E29" s="142">
        <v>1.8760623056641588</v>
      </c>
      <c r="F29" s="142">
        <v>0.74705882352941178</v>
      </c>
      <c r="G29" s="142">
        <v>74.705882352941174</v>
      </c>
      <c r="H29" s="147">
        <v>5.1388551243213898E-2</v>
      </c>
      <c r="I29" s="147">
        <v>5.13885512432139</v>
      </c>
    </row>
    <row r="30" spans="1:9" x14ac:dyDescent="0.3">
      <c r="A30" t="s">
        <v>127</v>
      </c>
      <c r="B30">
        <v>41760</v>
      </c>
      <c r="C30">
        <v>19</v>
      </c>
      <c r="D30" s="143">
        <v>59.94342941004151</v>
      </c>
      <c r="E30" s="142">
        <v>2.4845458407561987</v>
      </c>
      <c r="F30" s="142">
        <v>1.2705882352941178</v>
      </c>
      <c r="G30" s="142">
        <v>127.05882352941178</v>
      </c>
      <c r="H30" s="147">
        <v>5.3174523116457068E-2</v>
      </c>
      <c r="I30" s="147">
        <v>5.3174523116457069</v>
      </c>
    </row>
    <row r="31" spans="1:9" x14ac:dyDescent="0.3">
      <c r="A31" t="s">
        <v>128</v>
      </c>
      <c r="B31">
        <v>41760</v>
      </c>
      <c r="C31">
        <v>19</v>
      </c>
      <c r="D31" s="143">
        <v>59.94342941004151</v>
      </c>
      <c r="E31" s="142">
        <v>2.8821372495020823</v>
      </c>
      <c r="F31" s="142">
        <v>1.7941176470588234</v>
      </c>
      <c r="G31" s="142">
        <v>179.41176470588235</v>
      </c>
      <c r="H31" s="147">
        <v>5.2102939992511157E-2</v>
      </c>
      <c r="I31" s="147">
        <v>5.2102939992511157</v>
      </c>
    </row>
    <row r="32" spans="1:9" x14ac:dyDescent="0.3">
      <c r="A32" t="s">
        <v>129</v>
      </c>
      <c r="B32">
        <v>41760</v>
      </c>
      <c r="C32">
        <v>20</v>
      </c>
      <c r="D32" s="143">
        <v>59.94342941004151</v>
      </c>
      <c r="E32" s="142">
        <v>3.0737705721378772</v>
      </c>
      <c r="F32" s="142">
        <v>2.0705882352941178</v>
      </c>
      <c r="G32" s="142">
        <v>207.05882352941177</v>
      </c>
      <c r="H32" s="147">
        <v>5.3531717491105656E-2</v>
      </c>
      <c r="I32" s="147">
        <v>5.3531717491105653</v>
      </c>
    </row>
    <row r="33" spans="1:9" x14ac:dyDescent="0.3">
      <c r="A33" t="s">
        <v>130</v>
      </c>
      <c r="B33">
        <v>41760</v>
      </c>
      <c r="C33">
        <v>20</v>
      </c>
      <c r="D33" s="143">
        <v>59.94342941004151</v>
      </c>
      <c r="E33" s="142">
        <v>3.2893580601031469</v>
      </c>
      <c r="F33" s="142">
        <v>2.4352941176470586</v>
      </c>
      <c r="G33" s="142">
        <v>243.52941176470588</v>
      </c>
      <c r="H33" s="147">
        <v>5.3174523116457068E-2</v>
      </c>
      <c r="I33" s="147">
        <v>5.3174523116457069</v>
      </c>
    </row>
    <row r="34" spans="1:9" x14ac:dyDescent="0.3">
      <c r="A34" t="s">
        <v>131</v>
      </c>
      <c r="B34">
        <v>41760</v>
      </c>
      <c r="C34">
        <v>20</v>
      </c>
      <c r="D34" s="143">
        <v>59.94342941004151</v>
      </c>
      <c r="E34" s="142">
        <v>3.4881776323377842</v>
      </c>
      <c r="F34" s="142">
        <v>2.9705882352941178</v>
      </c>
      <c r="G34" s="142">
        <v>297.05882352941177</v>
      </c>
      <c r="H34" s="147">
        <v>5.2102939992511157E-2</v>
      </c>
      <c r="I34" s="147">
        <v>5.2102939992511157</v>
      </c>
    </row>
    <row r="35" spans="1:9" x14ac:dyDescent="0.3">
      <c r="A35" t="s">
        <v>132</v>
      </c>
      <c r="B35">
        <v>41760</v>
      </c>
      <c r="C35">
        <v>20</v>
      </c>
      <c r="D35" s="143">
        <v>59.94342941004151</v>
      </c>
      <c r="E35" s="142">
        <v>3.6846017880394744</v>
      </c>
      <c r="F35" s="142">
        <v>4.6882352941176473</v>
      </c>
      <c r="G35" s="142">
        <v>468.8235294117647</v>
      </c>
      <c r="H35" s="147">
        <v>5.9961216234781012E-2</v>
      </c>
      <c r="I35" s="147">
        <v>5.9961216234781016</v>
      </c>
    </row>
    <row r="36" spans="1:9" x14ac:dyDescent="0.3">
      <c r="A36" t="s">
        <v>133</v>
      </c>
      <c r="B36">
        <v>41760</v>
      </c>
      <c r="C36">
        <v>20</v>
      </c>
      <c r="D36" s="143">
        <v>59.94342941004151</v>
      </c>
      <c r="E36" s="142">
        <v>3.8920393897075427</v>
      </c>
      <c r="F36" s="142">
        <v>7.8352941176470594</v>
      </c>
      <c r="G36" s="142">
        <v>783.52941176470586</v>
      </c>
      <c r="H36" s="147">
        <v>8.0678489964401467E-2</v>
      </c>
      <c r="I36" s="147">
        <v>8.0678489964401461</v>
      </c>
    </row>
    <row r="37" spans="1:9" x14ac:dyDescent="0.3">
      <c r="A37" t="s">
        <v>134</v>
      </c>
      <c r="B37">
        <v>41760</v>
      </c>
      <c r="C37">
        <v>21</v>
      </c>
      <c r="D37" s="143">
        <v>79.924572546722004</v>
      </c>
      <c r="E37" s="142">
        <v>0.88325436706829985</v>
      </c>
      <c r="F37" s="142">
        <v>0.22941176470588237</v>
      </c>
      <c r="G37" s="142">
        <v>22.941176470588239</v>
      </c>
      <c r="H37" s="147">
        <v>5.483322294304218E-2</v>
      </c>
      <c r="I37" s="147">
        <v>5.4833222943042177</v>
      </c>
    </row>
    <row r="38" spans="1:9" x14ac:dyDescent="0.3">
      <c r="A38" t="s">
        <v>135</v>
      </c>
      <c r="B38">
        <v>41760</v>
      </c>
      <c r="C38">
        <v>21</v>
      </c>
      <c r="D38" s="143">
        <v>79.924572546722004</v>
      </c>
      <c r="E38" s="142">
        <v>1.85303181933491</v>
      </c>
      <c r="F38" s="142">
        <v>1.0588235294117647</v>
      </c>
      <c r="G38" s="142">
        <v>105.88235294117648</v>
      </c>
      <c r="H38" s="147">
        <v>5.9479918790747995E-2</v>
      </c>
      <c r="I38" s="147">
        <v>5.9479918790747996</v>
      </c>
    </row>
    <row r="39" spans="1:9" x14ac:dyDescent="0.3">
      <c r="A39" t="s">
        <v>136</v>
      </c>
      <c r="B39">
        <v>41760</v>
      </c>
      <c r="C39">
        <v>21</v>
      </c>
      <c r="D39" s="143">
        <v>79.924572546722004</v>
      </c>
      <c r="E39" s="142">
        <v>2.2787812194380583</v>
      </c>
      <c r="F39" s="142">
        <v>1.5823529411764705</v>
      </c>
      <c r="G39" s="142">
        <v>158.23529411764704</v>
      </c>
      <c r="H39" s="147">
        <v>6.1980317992142188E-2</v>
      </c>
      <c r="I39" s="147">
        <v>6.1980317992142187</v>
      </c>
    </row>
    <row r="40" spans="1:9" x14ac:dyDescent="0.3">
      <c r="A40" t="s">
        <v>137</v>
      </c>
      <c r="B40">
        <v>41760</v>
      </c>
      <c r="C40">
        <v>21</v>
      </c>
      <c r="D40" s="143">
        <v>79.924572546722004</v>
      </c>
      <c r="E40" s="142">
        <v>2.6851991221289557</v>
      </c>
      <c r="F40" s="142">
        <v>2.2352941176470589</v>
      </c>
      <c r="G40" s="142">
        <v>223.52941176470588</v>
      </c>
      <c r="H40" s="147">
        <v>6.8763803554338684E-2</v>
      </c>
      <c r="I40" s="147">
        <v>6.8763803554338683</v>
      </c>
    </row>
    <row r="41" spans="1:9" x14ac:dyDescent="0.3">
      <c r="A41" t="s">
        <v>138</v>
      </c>
      <c r="B41">
        <v>41760</v>
      </c>
      <c r="C41">
        <v>21</v>
      </c>
      <c r="D41" s="143">
        <v>79.924572546722004</v>
      </c>
      <c r="E41" s="142">
        <v>2.8812359928386826</v>
      </c>
      <c r="F41" s="142">
        <v>2.6529411764705881</v>
      </c>
      <c r="G41" s="142">
        <v>265.29411764705878</v>
      </c>
      <c r="H41" s="147">
        <v>7.233574730082494E-2</v>
      </c>
      <c r="I41" s="147">
        <v>7.233574730082494</v>
      </c>
    </row>
    <row r="42" spans="1:9" x14ac:dyDescent="0.3">
      <c r="A42" t="s">
        <v>139</v>
      </c>
      <c r="B42">
        <v>41760</v>
      </c>
      <c r="C42">
        <v>21</v>
      </c>
      <c r="D42" s="143">
        <v>79.924572546722004</v>
      </c>
      <c r="E42" s="142">
        <v>3.0796635570936495</v>
      </c>
      <c r="F42" s="142">
        <v>3.2</v>
      </c>
      <c r="G42" s="142">
        <v>320</v>
      </c>
      <c r="H42" s="147">
        <v>7.4836107923365369E-2</v>
      </c>
      <c r="I42" s="147">
        <v>7.4836107923365365</v>
      </c>
    </row>
    <row r="43" spans="1:9" x14ac:dyDescent="0.3">
      <c r="A43" t="s">
        <v>140</v>
      </c>
      <c r="B43">
        <v>41760</v>
      </c>
      <c r="C43">
        <v>21</v>
      </c>
      <c r="D43" s="143">
        <v>79.924572546722004</v>
      </c>
      <c r="E43" s="142">
        <v>3.286117054649853</v>
      </c>
      <c r="F43" s="142">
        <v>4.6470588235294121</v>
      </c>
      <c r="G43" s="142">
        <v>464.70588235294122</v>
      </c>
      <c r="H43" s="147">
        <v>8.1265606667040677E-2</v>
      </c>
      <c r="I43" s="147">
        <v>8.1265606667040675</v>
      </c>
    </row>
    <row r="44" spans="1:9" x14ac:dyDescent="0.3">
      <c r="A44" t="s">
        <v>141</v>
      </c>
      <c r="B44">
        <v>41761</v>
      </c>
      <c r="C44">
        <v>18</v>
      </c>
      <c r="D44" s="143">
        <v>79.924572546722004</v>
      </c>
      <c r="E44" s="142">
        <v>3.4859972107392574</v>
      </c>
      <c r="F44" s="142">
        <v>8.2352941176470598</v>
      </c>
      <c r="G44" s="142">
        <v>823.52941176470597</v>
      </c>
      <c r="H44" s="147">
        <v>9.8768131024823499E-2</v>
      </c>
      <c r="I44" s="147">
        <v>9.87681310248235</v>
      </c>
    </row>
    <row r="45" spans="1:9" x14ac:dyDescent="0.3">
      <c r="A45" t="s">
        <v>142</v>
      </c>
      <c r="B45">
        <v>41761</v>
      </c>
      <c r="C45">
        <v>19</v>
      </c>
      <c r="D45" s="143">
        <v>99.905715683402519</v>
      </c>
      <c r="E45" s="142">
        <v>0.88149799900185488</v>
      </c>
      <c r="F45" s="142">
        <v>0.38235294117647062</v>
      </c>
      <c r="G45" s="142">
        <v>38.235294117647065</v>
      </c>
      <c r="H45" s="147">
        <v>7.3847205606454316E-2</v>
      </c>
      <c r="I45" s="147">
        <v>7.384720560645432</v>
      </c>
    </row>
    <row r="46" spans="1:9" x14ac:dyDescent="0.3">
      <c r="A46" t="s">
        <v>143</v>
      </c>
      <c r="B46">
        <v>41761</v>
      </c>
      <c r="C46">
        <v>19</v>
      </c>
      <c r="D46" s="143">
        <v>99.905715683402519</v>
      </c>
      <c r="E46" s="142">
        <v>1.8487344642340535</v>
      </c>
      <c r="F46" s="142">
        <v>1.5588235294117647</v>
      </c>
      <c r="G46" s="142">
        <v>155.88235294117646</v>
      </c>
      <c r="H46" s="147">
        <v>7.4204399981102953E-2</v>
      </c>
      <c r="I46" s="147">
        <v>7.4204399981102949</v>
      </c>
    </row>
    <row r="47" spans="1:9" x14ac:dyDescent="0.3">
      <c r="A47" t="s">
        <v>144</v>
      </c>
      <c r="B47">
        <v>41761</v>
      </c>
      <c r="C47">
        <v>19</v>
      </c>
      <c r="D47" s="143">
        <v>99.905715683402519</v>
      </c>
      <c r="E47" s="142">
        <v>2.298834601520324</v>
      </c>
      <c r="F47" s="142">
        <v>2.3117647058823532</v>
      </c>
      <c r="G47" s="142">
        <v>231.17647058823533</v>
      </c>
      <c r="H47" s="147">
        <v>7.6347566228994718E-2</v>
      </c>
      <c r="I47" s="147">
        <v>7.6347566228994719</v>
      </c>
    </row>
    <row r="48" spans="1:9" x14ac:dyDescent="0.3">
      <c r="A48" t="s">
        <v>145</v>
      </c>
      <c r="B48">
        <v>41761</v>
      </c>
      <c r="C48">
        <v>20</v>
      </c>
      <c r="D48" s="143">
        <v>99.905715683402519</v>
      </c>
      <c r="E48" s="142">
        <v>2.485578275500798</v>
      </c>
      <c r="F48" s="142">
        <v>2.8235294117647061</v>
      </c>
      <c r="G48" s="142">
        <v>282.35294117647061</v>
      </c>
      <c r="H48" s="147">
        <v>8.0633898724778288E-2</v>
      </c>
      <c r="I48" s="147">
        <v>8.0633898724778295</v>
      </c>
    </row>
    <row r="49" spans="1:9" x14ac:dyDescent="0.3">
      <c r="A49" t="s">
        <v>146</v>
      </c>
      <c r="B49">
        <v>41761</v>
      </c>
      <c r="C49">
        <v>20</v>
      </c>
      <c r="D49" s="143">
        <v>99.905715683402519</v>
      </c>
      <c r="E49" s="142">
        <v>2.681647508821984</v>
      </c>
      <c r="F49" s="142">
        <v>3.4117647058823528</v>
      </c>
      <c r="G49" s="142">
        <v>341.1764705882353</v>
      </c>
      <c r="H49" s="147">
        <v>7.8847926851535174E-2</v>
      </c>
      <c r="I49" s="147">
        <v>7.8847926851535171</v>
      </c>
    </row>
    <row r="50" spans="1:9" x14ac:dyDescent="0.3">
      <c r="A50" t="s">
        <v>147</v>
      </c>
      <c r="B50">
        <v>41761</v>
      </c>
      <c r="C50">
        <v>21</v>
      </c>
      <c r="D50" s="143">
        <v>99.905715683402519</v>
      </c>
      <c r="E50" s="142">
        <v>2.8777743211109827</v>
      </c>
      <c r="F50" s="142">
        <v>4.382352941176471</v>
      </c>
      <c r="G50" s="142">
        <v>438.23529411764713</v>
      </c>
      <c r="H50" s="147">
        <v>8.8134980592399492E-2</v>
      </c>
      <c r="I50" s="147">
        <v>8.813498059239949</v>
      </c>
    </row>
    <row r="51" spans="1:9" x14ac:dyDescent="0.3">
      <c r="A51" t="s">
        <v>148</v>
      </c>
      <c r="B51">
        <v>41761</v>
      </c>
      <c r="C51">
        <v>21</v>
      </c>
      <c r="D51" s="143">
        <v>99.905715683402519</v>
      </c>
      <c r="E51" s="142">
        <v>3.0810765045812878</v>
      </c>
      <c r="F51" s="142">
        <v>6.7941176470588243</v>
      </c>
      <c r="G51" s="142">
        <v>679.41176470588243</v>
      </c>
      <c r="H51" s="147">
        <v>0.10206556120369603</v>
      </c>
      <c r="I51" s="147">
        <v>10.206556120369603</v>
      </c>
    </row>
    <row r="52" spans="1:9" x14ac:dyDescent="0.3">
      <c r="A52" t="s">
        <v>149</v>
      </c>
      <c r="B52">
        <v>41761</v>
      </c>
      <c r="C52">
        <v>21</v>
      </c>
      <c r="D52" s="143">
        <v>119.88685882008302</v>
      </c>
      <c r="E52" s="142">
        <v>0.87627026335792357</v>
      </c>
      <c r="F52" s="142">
        <v>0.52941176470588236</v>
      </c>
      <c r="G52" s="142">
        <v>52.941176470588239</v>
      </c>
      <c r="H52" s="147">
        <v>8.5180284240057871E-2</v>
      </c>
      <c r="I52" s="147">
        <v>8.518028424005788</v>
      </c>
    </row>
    <row r="53" spans="1:9" x14ac:dyDescent="0.3">
      <c r="A53" t="s">
        <v>150</v>
      </c>
      <c r="B53">
        <v>41761</v>
      </c>
      <c r="C53">
        <v>21</v>
      </c>
      <c r="D53" s="143">
        <v>119.88685882008302</v>
      </c>
      <c r="E53" s="142">
        <v>1.4593582901778293</v>
      </c>
      <c r="F53" s="142">
        <v>1.4058823529411766</v>
      </c>
      <c r="G53" s="142">
        <v>140.58823529411765</v>
      </c>
      <c r="H53" s="147">
        <v>9.0895394234435919E-2</v>
      </c>
      <c r="I53" s="147">
        <v>9.0895394234435916</v>
      </c>
    </row>
    <row r="54" spans="1:9" x14ac:dyDescent="0.3">
      <c r="A54" t="s">
        <v>151</v>
      </c>
      <c r="B54">
        <v>41761</v>
      </c>
      <c r="C54">
        <v>21</v>
      </c>
      <c r="D54" s="143">
        <v>119.88685882008302</v>
      </c>
      <c r="E54" s="142">
        <v>1.8724356939957278</v>
      </c>
      <c r="F54" s="142">
        <v>2.2882352941176474</v>
      </c>
      <c r="G54" s="142">
        <v>228.82352941176472</v>
      </c>
      <c r="H54" s="147">
        <v>9.1609782983733207E-2</v>
      </c>
      <c r="I54" s="147">
        <v>9.1609782983733208</v>
      </c>
    </row>
    <row r="55" spans="1:9" x14ac:dyDescent="0.3">
      <c r="A55" t="s">
        <v>152</v>
      </c>
      <c r="B55">
        <v>41761</v>
      </c>
      <c r="C55">
        <v>21</v>
      </c>
      <c r="D55" s="143">
        <v>119.88685882008302</v>
      </c>
      <c r="E55" s="142">
        <v>2.0771951701125468</v>
      </c>
      <c r="F55" s="142">
        <v>2.8588235294117648</v>
      </c>
      <c r="G55" s="142">
        <v>285.88235294117652</v>
      </c>
      <c r="H55" s="147">
        <v>9.3395754856976321E-2</v>
      </c>
      <c r="I55" s="147">
        <v>9.3395754856976314</v>
      </c>
    </row>
    <row r="56" spans="1:9" x14ac:dyDescent="0.3">
      <c r="A56" t="s">
        <v>153</v>
      </c>
      <c r="B56">
        <v>41761</v>
      </c>
      <c r="C56">
        <v>21</v>
      </c>
      <c r="D56" s="143">
        <v>119.88685882008302</v>
      </c>
      <c r="E56" s="142">
        <v>2.2730646632407843</v>
      </c>
      <c r="F56" s="142">
        <v>3.4294117647058826</v>
      </c>
      <c r="G56" s="142">
        <v>342.94117647058823</v>
      </c>
      <c r="H56" s="147">
        <v>9.9468059226003006E-2</v>
      </c>
      <c r="I56" s="147">
        <v>9.9468059226003014</v>
      </c>
    </row>
    <row r="57" spans="1:9" x14ac:dyDescent="0.3">
      <c r="A57" t="s">
        <v>154</v>
      </c>
      <c r="B57">
        <v>41761</v>
      </c>
      <c r="C57">
        <v>21</v>
      </c>
      <c r="D57" s="143">
        <v>119.88685882008302</v>
      </c>
      <c r="E57" s="142">
        <v>2.4638403628812875</v>
      </c>
      <c r="F57" s="142">
        <v>4.3235294117647056</v>
      </c>
      <c r="G57" s="142">
        <v>432.35294117647055</v>
      </c>
      <c r="H57" s="147">
        <v>0.10589755796967834</v>
      </c>
      <c r="I57" s="147">
        <v>10.589755796967834</v>
      </c>
    </row>
    <row r="58" spans="1:9" x14ac:dyDescent="0.3">
      <c r="A58" t="s">
        <v>155</v>
      </c>
      <c r="B58">
        <v>41761</v>
      </c>
      <c r="C58">
        <v>21</v>
      </c>
      <c r="D58" s="143">
        <v>119.88685882008302</v>
      </c>
      <c r="E58" s="142">
        <v>2.6837782780467387</v>
      </c>
      <c r="F58" s="142">
        <v>5.9411764705882355</v>
      </c>
      <c r="G58" s="142">
        <v>594.11764705882354</v>
      </c>
      <c r="H58" s="147">
        <v>0.11304144546265089</v>
      </c>
      <c r="I58" s="147">
        <v>11.304144546265089</v>
      </c>
    </row>
    <row r="59" spans="1:9" x14ac:dyDescent="0.3">
      <c r="A59" t="s">
        <v>156</v>
      </c>
      <c r="B59">
        <v>41761</v>
      </c>
      <c r="C59">
        <v>21</v>
      </c>
      <c r="D59" s="143">
        <v>119.88685882008302</v>
      </c>
      <c r="E59" s="142">
        <v>2.7793554194707415</v>
      </c>
      <c r="F59" s="142">
        <v>7.1764705882352935</v>
      </c>
      <c r="G59" s="142">
        <v>717.64705882352939</v>
      </c>
    </row>
  </sheetData>
  <pageMargins left="0.7" right="0.7" top="0.78740157499999996" bottom="0.78740157499999996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59"/>
  <sheetViews>
    <sheetView zoomScale="70" zoomScaleNormal="70" workbookViewId="0">
      <selection activeCell="Q15" sqref="Q15"/>
    </sheetView>
  </sheetViews>
  <sheetFormatPr baseColWidth="10" defaultRowHeight="14.4" x14ac:dyDescent="0.3"/>
  <sheetData>
    <row r="2" spans="1:3" x14ac:dyDescent="0.3">
      <c r="A2" t="s">
        <v>1</v>
      </c>
      <c r="B2" t="s">
        <v>97</v>
      </c>
      <c r="C2" t="s">
        <v>98</v>
      </c>
    </row>
    <row r="3" spans="1:3" x14ac:dyDescent="0.3">
      <c r="A3" t="s">
        <v>157</v>
      </c>
      <c r="B3" t="s">
        <v>158</v>
      </c>
      <c r="C3" t="s">
        <v>81</v>
      </c>
    </row>
    <row r="4" spans="1:3" x14ac:dyDescent="0.3">
      <c r="A4">
        <v>0</v>
      </c>
      <c r="B4">
        <v>0.67449999999999999</v>
      </c>
      <c r="C4">
        <v>0.05</v>
      </c>
    </row>
    <row r="5" spans="1:3" x14ac:dyDescent="0.3">
      <c r="A5">
        <v>0</v>
      </c>
      <c r="B5">
        <v>4.5860000000000003</v>
      </c>
      <c r="C5">
        <v>1.9</v>
      </c>
    </row>
    <row r="6" spans="1:3" x14ac:dyDescent="0.3">
      <c r="A6">
        <v>10</v>
      </c>
      <c r="B6">
        <v>0.67449999999999999</v>
      </c>
      <c r="C6">
        <v>7.0000000000000007E-2</v>
      </c>
    </row>
    <row r="7" spans="1:3" x14ac:dyDescent="0.3">
      <c r="A7">
        <v>10</v>
      </c>
      <c r="B7">
        <v>1.4837</v>
      </c>
      <c r="C7">
        <v>0.3</v>
      </c>
    </row>
    <row r="8" spans="1:3" x14ac:dyDescent="0.3">
      <c r="A8">
        <v>10</v>
      </c>
      <c r="B8">
        <v>2.1579999999999999</v>
      </c>
      <c r="C8">
        <v>0.6</v>
      </c>
    </row>
    <row r="9" spans="1:3" x14ac:dyDescent="0.3">
      <c r="A9">
        <v>10</v>
      </c>
      <c r="B9">
        <v>2.968</v>
      </c>
      <c r="C9">
        <v>1.2</v>
      </c>
    </row>
    <row r="10" spans="1:3" x14ac:dyDescent="0.3">
      <c r="A10">
        <v>10</v>
      </c>
      <c r="B10">
        <v>3.3719999999999999</v>
      </c>
      <c r="C10">
        <v>1.7</v>
      </c>
    </row>
    <row r="11" spans="1:3" x14ac:dyDescent="0.3">
      <c r="A11">
        <v>10</v>
      </c>
      <c r="B11">
        <v>3.7090000000000001</v>
      </c>
      <c r="C11">
        <v>2.125</v>
      </c>
    </row>
    <row r="12" spans="1:3" x14ac:dyDescent="0.3">
      <c r="A12">
        <v>10</v>
      </c>
      <c r="B12">
        <v>4.0469999999999997</v>
      </c>
      <c r="C12">
        <v>2.5249999999999999</v>
      </c>
    </row>
    <row r="13" spans="1:3" x14ac:dyDescent="0.3">
      <c r="A13">
        <v>10</v>
      </c>
      <c r="B13">
        <v>4.5860000000000003</v>
      </c>
      <c r="C13">
        <v>3.15</v>
      </c>
    </row>
    <row r="14" spans="1:3" x14ac:dyDescent="0.3">
      <c r="A14">
        <v>30</v>
      </c>
      <c r="B14">
        <v>0.67400000000000004</v>
      </c>
      <c r="C14">
        <v>0.1</v>
      </c>
    </row>
    <row r="15" spans="1:3" x14ac:dyDescent="0.3">
      <c r="A15">
        <v>30</v>
      </c>
      <c r="B15">
        <v>1.484</v>
      </c>
      <c r="C15">
        <v>0.43</v>
      </c>
    </row>
    <row r="16" spans="1:3" x14ac:dyDescent="0.3">
      <c r="A16">
        <v>30</v>
      </c>
      <c r="B16">
        <v>1.754</v>
      </c>
      <c r="C16">
        <v>0.6</v>
      </c>
    </row>
    <row r="17" spans="1:3" x14ac:dyDescent="0.3">
      <c r="A17">
        <v>30</v>
      </c>
      <c r="B17">
        <v>2.0230000000000001</v>
      </c>
      <c r="C17">
        <v>0.78</v>
      </c>
    </row>
    <row r="18" spans="1:3" x14ac:dyDescent="0.3">
      <c r="A18">
        <v>30</v>
      </c>
      <c r="B18">
        <v>2.1579999999999999</v>
      </c>
      <c r="C18">
        <v>0.85</v>
      </c>
    </row>
    <row r="19" spans="1:3" x14ac:dyDescent="0.3">
      <c r="A19">
        <v>30</v>
      </c>
      <c r="B19">
        <v>2.3610000000000002</v>
      </c>
      <c r="C19">
        <v>1</v>
      </c>
    </row>
    <row r="20" spans="1:3" x14ac:dyDescent="0.3">
      <c r="A20">
        <v>30</v>
      </c>
      <c r="B20">
        <v>2.698</v>
      </c>
      <c r="C20">
        <v>1.3</v>
      </c>
    </row>
    <row r="21" spans="1:3" x14ac:dyDescent="0.3">
      <c r="A21">
        <v>30</v>
      </c>
      <c r="B21">
        <v>2.968</v>
      </c>
      <c r="C21">
        <v>1.75</v>
      </c>
    </row>
    <row r="22" spans="1:3" x14ac:dyDescent="0.3">
      <c r="A22">
        <v>30</v>
      </c>
      <c r="B22">
        <v>3.7090000000000001</v>
      </c>
      <c r="C22">
        <v>3</v>
      </c>
    </row>
    <row r="23" spans="1:3" x14ac:dyDescent="0.3">
      <c r="A23">
        <v>30</v>
      </c>
      <c r="B23">
        <v>4.0469999999999997</v>
      </c>
      <c r="C23">
        <v>4.5</v>
      </c>
    </row>
    <row r="24" spans="1:3" x14ac:dyDescent="0.3">
      <c r="A24">
        <v>40</v>
      </c>
      <c r="B24">
        <v>0.6744</v>
      </c>
      <c r="C24">
        <v>0.15</v>
      </c>
    </row>
    <row r="25" spans="1:3" x14ac:dyDescent="0.3">
      <c r="A25">
        <v>40</v>
      </c>
      <c r="B25">
        <v>1.349</v>
      </c>
      <c r="C25">
        <v>0.48</v>
      </c>
    </row>
    <row r="26" spans="1:3" x14ac:dyDescent="0.3">
      <c r="A26">
        <v>40</v>
      </c>
      <c r="B26">
        <v>1.484</v>
      </c>
      <c r="C26">
        <v>0.55000000000000004</v>
      </c>
    </row>
    <row r="27" spans="1:3" x14ac:dyDescent="0.3">
      <c r="A27">
        <v>40</v>
      </c>
      <c r="B27">
        <v>1.754</v>
      </c>
      <c r="C27">
        <v>0.7</v>
      </c>
    </row>
    <row r="28" spans="1:3" x14ac:dyDescent="0.3">
      <c r="A28">
        <v>40</v>
      </c>
      <c r="B28">
        <v>2.1579999999999999</v>
      </c>
      <c r="C28">
        <v>1</v>
      </c>
    </row>
    <row r="29" spans="1:3" x14ac:dyDescent="0.3">
      <c r="A29">
        <v>40</v>
      </c>
      <c r="B29">
        <v>2.698</v>
      </c>
      <c r="C29">
        <v>1.54</v>
      </c>
    </row>
    <row r="30" spans="1:3" x14ac:dyDescent="0.3">
      <c r="A30">
        <v>40</v>
      </c>
      <c r="B30">
        <v>2.968</v>
      </c>
      <c r="C30">
        <v>2</v>
      </c>
    </row>
    <row r="31" spans="1:3" x14ac:dyDescent="0.3">
      <c r="A31">
        <v>40</v>
      </c>
      <c r="B31">
        <v>3.3719999999999999</v>
      </c>
      <c r="C31">
        <v>3</v>
      </c>
    </row>
    <row r="32" spans="1:3" x14ac:dyDescent="0.3">
      <c r="A32">
        <v>40</v>
      </c>
      <c r="B32">
        <v>3.7090000000000001</v>
      </c>
      <c r="C32">
        <v>4.5</v>
      </c>
    </row>
    <row r="33" spans="1:15" x14ac:dyDescent="0.3">
      <c r="A33">
        <v>60</v>
      </c>
      <c r="B33">
        <v>0.67400000000000004</v>
      </c>
      <c r="C33">
        <v>0.23</v>
      </c>
    </row>
    <row r="34" spans="1:15" x14ac:dyDescent="0.3">
      <c r="A34">
        <v>60</v>
      </c>
      <c r="B34">
        <v>1.349</v>
      </c>
      <c r="C34">
        <v>0.6</v>
      </c>
    </row>
    <row r="35" spans="1:15" x14ac:dyDescent="0.3">
      <c r="A35">
        <v>60</v>
      </c>
      <c r="B35">
        <v>1.754</v>
      </c>
      <c r="C35">
        <v>0.86</v>
      </c>
    </row>
    <row r="36" spans="1:15" x14ac:dyDescent="0.3">
      <c r="A36">
        <v>60</v>
      </c>
      <c r="B36">
        <v>2.1579999999999999</v>
      </c>
      <c r="C36">
        <v>1.2</v>
      </c>
    </row>
    <row r="37" spans="1:15" x14ac:dyDescent="0.3">
      <c r="A37">
        <v>60</v>
      </c>
      <c r="B37">
        <v>2.698</v>
      </c>
      <c r="C37">
        <v>1.83</v>
      </c>
    </row>
    <row r="38" spans="1:15" x14ac:dyDescent="0.3">
      <c r="A38">
        <v>60</v>
      </c>
      <c r="B38">
        <v>2.968</v>
      </c>
      <c r="C38">
        <v>2.5</v>
      </c>
    </row>
    <row r="39" spans="1:15" x14ac:dyDescent="0.3">
      <c r="A39">
        <v>60</v>
      </c>
      <c r="B39">
        <v>3.3719999999999999</v>
      </c>
      <c r="C39">
        <v>4</v>
      </c>
    </row>
    <row r="40" spans="1:15" x14ac:dyDescent="0.3">
      <c r="A40">
        <v>60</v>
      </c>
      <c r="B40">
        <v>3.7090000000000001</v>
      </c>
      <c r="C40">
        <v>6</v>
      </c>
    </row>
    <row r="41" spans="1:15" x14ac:dyDescent="0.3">
      <c r="A41">
        <v>80</v>
      </c>
      <c r="B41">
        <v>0.67400000000000004</v>
      </c>
      <c r="C41">
        <v>0.3</v>
      </c>
    </row>
    <row r="42" spans="1:15" x14ac:dyDescent="0.3">
      <c r="A42">
        <v>80</v>
      </c>
      <c r="B42">
        <v>0.94399999999999995</v>
      </c>
      <c r="C42">
        <v>0.5</v>
      </c>
      <c r="F42" s="158"/>
      <c r="G42" s="158"/>
      <c r="H42" s="158"/>
      <c r="I42" s="158"/>
      <c r="J42" s="158"/>
      <c r="K42" s="158"/>
      <c r="L42" s="158"/>
      <c r="M42" s="158"/>
      <c r="N42" s="158"/>
      <c r="O42" s="158"/>
    </row>
    <row r="43" spans="1:15" x14ac:dyDescent="0.3">
      <c r="A43">
        <v>80</v>
      </c>
      <c r="B43">
        <v>1.349</v>
      </c>
      <c r="C43">
        <v>0.75</v>
      </c>
      <c r="F43" s="158"/>
      <c r="G43" s="158"/>
      <c r="H43" s="158"/>
      <c r="I43" s="158"/>
      <c r="J43" s="158"/>
      <c r="K43" s="158"/>
      <c r="L43" s="158"/>
      <c r="M43" s="158"/>
      <c r="N43" s="158"/>
      <c r="O43" s="158"/>
    </row>
    <row r="44" spans="1:15" x14ac:dyDescent="0.3">
      <c r="A44">
        <v>80</v>
      </c>
      <c r="B44">
        <v>1.754</v>
      </c>
      <c r="C44">
        <v>1.1000000000000001</v>
      </c>
      <c r="F44" s="158"/>
      <c r="G44" s="158"/>
      <c r="H44" s="158"/>
      <c r="I44" s="158"/>
      <c r="J44" s="158"/>
      <c r="K44" s="158"/>
      <c r="L44" s="158"/>
      <c r="M44" s="158"/>
      <c r="N44" s="158"/>
      <c r="O44" s="158"/>
    </row>
    <row r="45" spans="1:15" x14ac:dyDescent="0.3">
      <c r="A45">
        <v>80</v>
      </c>
      <c r="B45">
        <v>2.1579999999999999</v>
      </c>
      <c r="C45">
        <v>1.55</v>
      </c>
      <c r="F45" s="158"/>
      <c r="G45" s="158"/>
      <c r="H45" s="158"/>
      <c r="I45" s="158"/>
      <c r="J45" s="158"/>
      <c r="K45" s="158"/>
      <c r="L45" s="158"/>
      <c r="M45" s="158"/>
      <c r="N45" s="158"/>
      <c r="O45" s="158"/>
    </row>
    <row r="46" spans="1:15" x14ac:dyDescent="0.3">
      <c r="A46">
        <v>80</v>
      </c>
      <c r="B46">
        <v>2.698</v>
      </c>
      <c r="C46">
        <v>2.35</v>
      </c>
      <c r="F46" s="158"/>
      <c r="G46" s="158"/>
      <c r="H46" s="158"/>
      <c r="I46" s="158"/>
      <c r="J46" s="158"/>
      <c r="K46" s="158"/>
      <c r="L46" s="158"/>
      <c r="M46" s="158"/>
      <c r="N46" s="158"/>
      <c r="O46" s="158"/>
    </row>
    <row r="47" spans="1:15" x14ac:dyDescent="0.3">
      <c r="A47">
        <v>80</v>
      </c>
      <c r="B47">
        <v>2.968</v>
      </c>
      <c r="C47">
        <v>3.25</v>
      </c>
      <c r="F47" s="158"/>
      <c r="G47" s="158"/>
      <c r="H47" s="158"/>
      <c r="I47" s="158"/>
      <c r="J47" s="158"/>
      <c r="K47" s="158"/>
      <c r="L47" s="158"/>
      <c r="M47" s="158"/>
      <c r="N47" s="158"/>
      <c r="O47" s="158"/>
    </row>
    <row r="48" spans="1:15" x14ac:dyDescent="0.3">
      <c r="A48">
        <v>80</v>
      </c>
      <c r="B48">
        <v>3.2</v>
      </c>
      <c r="C48">
        <v>4.5</v>
      </c>
      <c r="F48" s="158"/>
      <c r="G48" s="158"/>
      <c r="H48" s="158"/>
      <c r="I48" s="158"/>
      <c r="J48" s="158"/>
      <c r="K48" s="158"/>
      <c r="L48" s="158"/>
      <c r="M48" s="158"/>
      <c r="N48" s="158"/>
      <c r="O48" s="158"/>
    </row>
    <row r="49" spans="1:15" x14ac:dyDescent="0.3">
      <c r="A49">
        <v>80</v>
      </c>
      <c r="B49">
        <v>3.3719999999999999</v>
      </c>
      <c r="C49">
        <v>7</v>
      </c>
      <c r="F49" s="158"/>
      <c r="G49" s="158"/>
      <c r="H49" s="158"/>
      <c r="I49" s="158"/>
      <c r="J49" s="158"/>
      <c r="K49" s="158"/>
      <c r="L49" s="158"/>
      <c r="M49" s="158"/>
      <c r="N49" s="158"/>
      <c r="O49" s="158"/>
    </row>
    <row r="50" spans="1:15" x14ac:dyDescent="0.3">
      <c r="A50">
        <v>100</v>
      </c>
      <c r="B50" s="158">
        <v>0.67445316319267978</v>
      </c>
      <c r="C50" s="158">
        <v>0.38</v>
      </c>
      <c r="F50" s="158"/>
      <c r="G50" s="158"/>
      <c r="H50" s="158"/>
      <c r="I50" s="158"/>
      <c r="J50" s="158"/>
      <c r="K50" s="158"/>
      <c r="L50" s="158"/>
      <c r="M50" s="158"/>
      <c r="N50" s="158"/>
      <c r="O50" s="158"/>
    </row>
    <row r="51" spans="1:15" x14ac:dyDescent="0.3">
      <c r="A51">
        <v>100</v>
      </c>
      <c r="B51" s="158">
        <v>0.9442344284697517</v>
      </c>
      <c r="C51" s="158">
        <v>0.6</v>
      </c>
      <c r="F51" s="158"/>
      <c r="G51" s="158"/>
      <c r="H51" s="158"/>
      <c r="I51" s="158"/>
      <c r="J51" s="158"/>
      <c r="K51" s="158"/>
      <c r="L51" s="158"/>
      <c r="M51" s="158"/>
      <c r="N51" s="158"/>
      <c r="O51" s="158"/>
    </row>
    <row r="52" spans="1:15" x14ac:dyDescent="0.3">
      <c r="A52">
        <v>100</v>
      </c>
      <c r="B52" s="158">
        <v>1.3489063263853596</v>
      </c>
      <c r="C52" s="158">
        <v>1</v>
      </c>
      <c r="F52" s="158"/>
      <c r="G52" s="158"/>
      <c r="H52" s="158"/>
      <c r="I52" s="158"/>
      <c r="J52" s="158"/>
      <c r="K52" s="158"/>
      <c r="L52" s="158"/>
      <c r="M52" s="158"/>
      <c r="N52" s="158"/>
      <c r="O52" s="158"/>
    </row>
    <row r="53" spans="1:15" x14ac:dyDescent="0.3">
      <c r="A53">
        <v>100</v>
      </c>
      <c r="B53" s="158">
        <v>1.7535782243009674</v>
      </c>
      <c r="C53" s="158">
        <v>1.5</v>
      </c>
      <c r="F53" s="158"/>
      <c r="G53" s="158"/>
      <c r="H53" s="158"/>
      <c r="I53" s="158"/>
      <c r="J53" s="158"/>
      <c r="K53" s="158"/>
      <c r="L53" s="158"/>
      <c r="M53" s="158"/>
      <c r="N53" s="158"/>
      <c r="O53" s="158"/>
    </row>
    <row r="54" spans="1:15" x14ac:dyDescent="0.3">
      <c r="A54">
        <v>100</v>
      </c>
      <c r="B54" s="158">
        <v>2.0233594895780391</v>
      </c>
      <c r="C54" s="158">
        <v>1.9</v>
      </c>
      <c r="F54" s="158"/>
      <c r="G54" s="158"/>
      <c r="H54" s="158"/>
      <c r="I54" s="158"/>
      <c r="J54" s="158"/>
      <c r="K54" s="158"/>
      <c r="L54" s="158"/>
      <c r="M54" s="158"/>
      <c r="N54" s="158"/>
      <c r="O54" s="158"/>
    </row>
    <row r="55" spans="1:15" x14ac:dyDescent="0.3">
      <c r="A55">
        <v>100</v>
      </c>
      <c r="B55" s="158">
        <v>2.1582501222165753</v>
      </c>
      <c r="C55" s="158">
        <v>2.15</v>
      </c>
      <c r="F55" s="158"/>
      <c r="G55" s="158"/>
      <c r="H55" s="158"/>
      <c r="I55" s="158"/>
      <c r="J55" s="158"/>
      <c r="K55" s="158"/>
      <c r="L55" s="158"/>
      <c r="M55" s="158"/>
      <c r="N55" s="158"/>
      <c r="O55" s="158"/>
    </row>
    <row r="56" spans="1:15" x14ac:dyDescent="0.3">
      <c r="A56">
        <v>100</v>
      </c>
      <c r="B56" s="158">
        <v>2.3605860711743794</v>
      </c>
      <c r="C56" s="158">
        <v>2.65</v>
      </c>
      <c r="F56" s="158"/>
      <c r="G56" s="158"/>
      <c r="H56" s="158"/>
      <c r="I56" s="158"/>
      <c r="J56" s="158"/>
      <c r="K56" s="158"/>
      <c r="L56" s="158"/>
      <c r="M56" s="158"/>
      <c r="N56" s="158"/>
      <c r="O56" s="158"/>
    </row>
    <row r="57" spans="1:15" x14ac:dyDescent="0.3">
      <c r="A57">
        <v>100</v>
      </c>
      <c r="B57" s="158">
        <v>2.6978126527707191</v>
      </c>
      <c r="C57" s="158">
        <v>4.3499999999999996</v>
      </c>
      <c r="F57" s="158"/>
      <c r="G57" s="158"/>
      <c r="H57" s="158"/>
      <c r="I57" s="158"/>
      <c r="J57" s="158"/>
      <c r="K57" s="158"/>
      <c r="L57" s="158"/>
      <c r="M57" s="158"/>
      <c r="N57" s="158"/>
      <c r="O57" s="158"/>
    </row>
    <row r="58" spans="1:15" x14ac:dyDescent="0.3">
      <c r="A58">
        <v>100</v>
      </c>
      <c r="B58" s="158">
        <v>2.967593918047791</v>
      </c>
      <c r="C58" s="158">
        <v>6.5</v>
      </c>
      <c r="F58" s="158"/>
      <c r="G58" s="158"/>
      <c r="H58" s="158"/>
      <c r="I58" s="158"/>
      <c r="J58" s="158"/>
      <c r="K58" s="158"/>
      <c r="L58" s="158"/>
      <c r="M58" s="158"/>
      <c r="N58" s="158"/>
      <c r="O58" s="158"/>
    </row>
    <row r="59" spans="1:15" x14ac:dyDescent="0.3">
      <c r="A59">
        <v>100</v>
      </c>
      <c r="B59" s="158">
        <v>3.2</v>
      </c>
      <c r="C59" s="158">
        <v>9</v>
      </c>
      <c r="F59" s="158"/>
      <c r="G59" s="158"/>
      <c r="H59" s="158"/>
      <c r="I59" s="158"/>
      <c r="J59" s="158"/>
      <c r="K59" s="158"/>
      <c r="L59" s="158"/>
      <c r="M59" s="158"/>
      <c r="N59" s="158"/>
      <c r="O59" s="158"/>
    </row>
  </sheetData>
  <pageMargins left="0.7" right="0.7" top="0.78740157499999996" bottom="0.78740157499999996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59"/>
  <sheetViews>
    <sheetView topLeftCell="A13" zoomScale="55" zoomScaleNormal="55" workbookViewId="0">
      <selection activeCell="I31" sqref="I31"/>
    </sheetView>
  </sheetViews>
  <sheetFormatPr baseColWidth="10" defaultRowHeight="14.4" x14ac:dyDescent="0.3"/>
  <sheetData>
    <row r="2" spans="1:7" x14ac:dyDescent="0.3">
      <c r="A2" t="s">
        <v>159</v>
      </c>
      <c r="D2" s="143"/>
      <c r="E2" s="142"/>
      <c r="F2" s="142"/>
      <c r="G2" s="142"/>
    </row>
    <row r="3" spans="1:7" x14ac:dyDescent="0.3">
      <c r="A3" t="s">
        <v>94</v>
      </c>
      <c r="B3" t="s">
        <v>95</v>
      </c>
      <c r="C3" t="s">
        <v>96</v>
      </c>
      <c r="D3" s="143" t="s">
        <v>1</v>
      </c>
      <c r="E3" s="142" t="s">
        <v>97</v>
      </c>
      <c r="F3" s="142" t="s">
        <v>98</v>
      </c>
      <c r="G3" s="142" t="s">
        <v>98</v>
      </c>
    </row>
    <row r="4" spans="1:7" x14ac:dyDescent="0.3">
      <c r="A4" t="s">
        <v>54</v>
      </c>
      <c r="B4" t="s">
        <v>54</v>
      </c>
      <c r="C4" t="s">
        <v>5</v>
      </c>
      <c r="D4" s="143" t="s">
        <v>7</v>
      </c>
      <c r="E4" s="142" t="s">
        <v>100</v>
      </c>
      <c r="F4" s="142" t="s">
        <v>81</v>
      </c>
      <c r="G4" s="142" t="s">
        <v>101</v>
      </c>
    </row>
    <row r="5" spans="1:7" x14ac:dyDescent="0.3">
      <c r="A5" t="s">
        <v>102</v>
      </c>
      <c r="B5">
        <v>41758</v>
      </c>
      <c r="C5">
        <v>20</v>
      </c>
      <c r="D5" s="143">
        <v>0</v>
      </c>
      <c r="E5" s="142">
        <v>0.85935350279979039</v>
      </c>
      <c r="F5" s="142">
        <v>8.2352941176470601E-2</v>
      </c>
      <c r="G5" s="142">
        <v>8.2352941176470598</v>
      </c>
    </row>
    <row r="6" spans="1:7" x14ac:dyDescent="0.3">
      <c r="A6" t="s">
        <v>103</v>
      </c>
      <c r="B6">
        <v>41758</v>
      </c>
      <c r="C6">
        <v>20</v>
      </c>
      <c r="D6" s="143">
        <v>0</v>
      </c>
      <c r="E6" s="142">
        <v>1.8738597423363519</v>
      </c>
      <c r="F6" s="142">
        <v>0.40588235294117647</v>
      </c>
      <c r="G6" s="142">
        <v>40.588235294117652</v>
      </c>
    </row>
    <row r="7" spans="1:7" x14ac:dyDescent="0.3">
      <c r="A7" t="s">
        <v>104</v>
      </c>
      <c r="B7">
        <v>41758</v>
      </c>
      <c r="C7">
        <v>20</v>
      </c>
      <c r="D7" s="143">
        <v>0</v>
      </c>
      <c r="E7" s="142">
        <v>2.8733431206716733</v>
      </c>
      <c r="F7" s="142">
        <v>0.89411764705882357</v>
      </c>
      <c r="G7" s="142">
        <v>89.411764705882362</v>
      </c>
    </row>
    <row r="8" spans="1:7" x14ac:dyDescent="0.3">
      <c r="A8" t="s">
        <v>105</v>
      </c>
      <c r="B8">
        <v>41758</v>
      </c>
      <c r="C8">
        <v>20</v>
      </c>
      <c r="D8" s="143">
        <v>0</v>
      </c>
      <c r="E8" s="142">
        <v>3.8934777553761251</v>
      </c>
      <c r="F8" s="142">
        <v>1.5764705882352943</v>
      </c>
      <c r="G8" s="142">
        <v>157.64705882352942</v>
      </c>
    </row>
    <row r="9" spans="1:7" x14ac:dyDescent="0.3">
      <c r="A9" t="s">
        <v>106</v>
      </c>
      <c r="B9">
        <v>41758</v>
      </c>
      <c r="C9">
        <v>20</v>
      </c>
      <c r="D9" s="143">
        <v>0</v>
      </c>
      <c r="E9" s="142">
        <v>4.8649446329220938</v>
      </c>
      <c r="F9" s="142">
        <v>2.4352941176470586</v>
      </c>
      <c r="G9" s="142">
        <v>243.52941176470588</v>
      </c>
    </row>
    <row r="10" spans="1:7" x14ac:dyDescent="0.3">
      <c r="A10" t="s">
        <v>107</v>
      </c>
      <c r="B10">
        <v>41758</v>
      </c>
      <c r="C10">
        <v>20</v>
      </c>
      <c r="D10" s="143">
        <v>0</v>
      </c>
      <c r="E10" s="142">
        <v>5.8015648122231491</v>
      </c>
      <c r="F10" s="142">
        <v>3.3941176470588235</v>
      </c>
      <c r="G10" s="142">
        <v>339.41176470588238</v>
      </c>
    </row>
    <row r="11" spans="1:7" x14ac:dyDescent="0.3">
      <c r="A11" t="s">
        <v>108</v>
      </c>
      <c r="B11">
        <v>41758</v>
      </c>
      <c r="C11">
        <v>20</v>
      </c>
      <c r="D11" s="143">
        <v>29.971714705020755</v>
      </c>
      <c r="E11" s="142">
        <v>0.85580383159991269</v>
      </c>
      <c r="F11" s="142">
        <v>0.12941176470588237</v>
      </c>
      <c r="G11" s="142">
        <v>12.941176470588236</v>
      </c>
    </row>
    <row r="12" spans="1:7" x14ac:dyDescent="0.3">
      <c r="A12" t="s">
        <v>109</v>
      </c>
      <c r="B12">
        <v>41758</v>
      </c>
      <c r="C12">
        <v>20</v>
      </c>
      <c r="D12" s="143">
        <v>29.971714705020755</v>
      </c>
      <c r="E12" s="142">
        <v>1.8685903025374166</v>
      </c>
      <c r="F12" s="142">
        <v>0.54705882352941182</v>
      </c>
      <c r="G12" s="142">
        <v>54.705882352941181</v>
      </c>
    </row>
    <row r="13" spans="1:7" x14ac:dyDescent="0.3">
      <c r="A13" t="s">
        <v>110</v>
      </c>
      <c r="B13">
        <v>41758</v>
      </c>
      <c r="C13">
        <v>20</v>
      </c>
      <c r="D13" s="143">
        <v>29.971714705020755</v>
      </c>
      <c r="E13" s="142">
        <v>2.8690431450134568</v>
      </c>
      <c r="F13" s="142">
        <v>1.2529411764705882</v>
      </c>
      <c r="G13" s="142">
        <v>125.29411764705883</v>
      </c>
    </row>
    <row r="14" spans="1:7" x14ac:dyDescent="0.3">
      <c r="A14" t="s">
        <v>111</v>
      </c>
      <c r="B14">
        <v>41759</v>
      </c>
      <c r="C14">
        <v>18</v>
      </c>
      <c r="D14" s="143">
        <v>29.971714705020755</v>
      </c>
      <c r="E14" s="142">
        <v>3.2932168476335022</v>
      </c>
      <c r="F14" s="142">
        <v>1.6823529411764706</v>
      </c>
      <c r="G14" s="142">
        <v>168.23529411764704</v>
      </c>
    </row>
    <row r="15" spans="1:7" x14ac:dyDescent="0.3">
      <c r="A15" t="s">
        <v>112</v>
      </c>
      <c r="B15">
        <v>41759</v>
      </c>
      <c r="C15">
        <v>18</v>
      </c>
      <c r="D15" s="143">
        <v>29.971714705020755</v>
      </c>
      <c r="E15" s="142">
        <v>3.70454530778873</v>
      </c>
      <c r="F15" s="142">
        <v>2.1882352941176473</v>
      </c>
      <c r="G15" s="142">
        <v>218.82352941176472</v>
      </c>
    </row>
    <row r="16" spans="1:7" x14ac:dyDescent="0.3">
      <c r="A16" t="s">
        <v>113</v>
      </c>
      <c r="B16">
        <v>41759</v>
      </c>
      <c r="C16">
        <v>19</v>
      </c>
      <c r="D16" s="143">
        <v>29.971714705020755</v>
      </c>
      <c r="E16" s="142">
        <v>3.8927735042258651</v>
      </c>
      <c r="F16" s="142">
        <v>2.4941176470588236</v>
      </c>
      <c r="G16" s="142">
        <v>249.41176470588235</v>
      </c>
    </row>
    <row r="17" spans="1:7" x14ac:dyDescent="0.3">
      <c r="A17" t="s">
        <v>114</v>
      </c>
      <c r="B17">
        <v>41759</v>
      </c>
      <c r="C17">
        <v>19</v>
      </c>
      <c r="D17" s="143">
        <v>29.971714705020755</v>
      </c>
      <c r="E17" s="142">
        <v>4.1014192207200066</v>
      </c>
      <c r="F17" s="142">
        <v>2.8411764705882354</v>
      </c>
      <c r="G17" s="142">
        <v>284.11764705882354</v>
      </c>
    </row>
    <row r="18" spans="1:7" x14ac:dyDescent="0.3">
      <c r="A18" t="s">
        <v>115</v>
      </c>
      <c r="B18">
        <v>41759</v>
      </c>
      <c r="C18">
        <v>20</v>
      </c>
      <c r="D18" s="143">
        <v>29.971714705020755</v>
      </c>
      <c r="E18" s="142">
        <v>4.3004720307086721</v>
      </c>
      <c r="F18" s="142">
        <v>3.8470588235294119</v>
      </c>
      <c r="G18" s="142">
        <v>384.70588235294122</v>
      </c>
    </row>
    <row r="19" spans="1:7" x14ac:dyDescent="0.3">
      <c r="A19" t="s">
        <v>116</v>
      </c>
      <c r="B19">
        <v>41759</v>
      </c>
      <c r="C19">
        <v>20</v>
      </c>
      <c r="D19" s="143">
        <v>29.971714705020755</v>
      </c>
      <c r="E19" s="142">
        <v>4.4851354809391202</v>
      </c>
      <c r="F19" s="142">
        <v>5.9411764705882355</v>
      </c>
      <c r="G19" s="142">
        <v>594.11764705882354</v>
      </c>
    </row>
    <row r="20" spans="1:7" x14ac:dyDescent="0.3">
      <c r="A20" t="s">
        <v>117</v>
      </c>
      <c r="B20">
        <v>41759</v>
      </c>
      <c r="C20">
        <v>21</v>
      </c>
      <c r="D20" s="143">
        <v>39.962286273361002</v>
      </c>
      <c r="E20" s="142">
        <v>0.86586440089329775</v>
      </c>
      <c r="F20" s="142">
        <v>0.14117647058823529</v>
      </c>
      <c r="G20" s="142">
        <v>14.117647058823529</v>
      </c>
    </row>
    <row r="21" spans="1:7" x14ac:dyDescent="0.3">
      <c r="A21" t="s">
        <v>118</v>
      </c>
      <c r="B21">
        <v>41759</v>
      </c>
      <c r="C21">
        <v>21</v>
      </c>
      <c r="D21" s="143">
        <v>39.962286273361002</v>
      </c>
      <c r="E21" s="142">
        <v>1.8468005947231232</v>
      </c>
      <c r="F21" s="142">
        <v>0.57058823529411762</v>
      </c>
      <c r="G21" s="142">
        <v>57.058823529411761</v>
      </c>
    </row>
    <row r="22" spans="1:7" x14ac:dyDescent="0.3">
      <c r="A22" t="s">
        <v>119</v>
      </c>
      <c r="B22">
        <v>41759</v>
      </c>
      <c r="C22">
        <v>21</v>
      </c>
      <c r="D22" s="143">
        <v>39.962286273361002</v>
      </c>
      <c r="E22" s="142">
        <v>2.8789488277721431</v>
      </c>
      <c r="F22" s="142">
        <v>1.3470588235294119</v>
      </c>
      <c r="G22" s="142">
        <v>134.70588235294119</v>
      </c>
    </row>
    <row r="23" spans="1:7" x14ac:dyDescent="0.3">
      <c r="A23" t="s">
        <v>120</v>
      </c>
      <c r="B23">
        <v>41759</v>
      </c>
      <c r="C23">
        <v>21</v>
      </c>
      <c r="D23" s="143">
        <v>39.962286273361002</v>
      </c>
      <c r="E23" s="142">
        <v>3.275488927180449</v>
      </c>
      <c r="F23" s="142">
        <v>1.7941176470588234</v>
      </c>
      <c r="G23" s="142">
        <v>179.41176470588235</v>
      </c>
    </row>
    <row r="24" spans="1:7" x14ac:dyDescent="0.3">
      <c r="A24" t="s">
        <v>121</v>
      </c>
      <c r="B24">
        <v>41759</v>
      </c>
      <c r="C24">
        <v>21</v>
      </c>
      <c r="D24" s="143">
        <v>39.962286273361002</v>
      </c>
      <c r="E24" s="142">
        <v>3.5740883996264627</v>
      </c>
      <c r="F24" s="142">
        <v>2.223529411764706</v>
      </c>
      <c r="G24" s="142">
        <v>222.35294117647061</v>
      </c>
    </row>
    <row r="25" spans="1:7" x14ac:dyDescent="0.3">
      <c r="A25" t="s">
        <v>122</v>
      </c>
      <c r="B25">
        <v>41759</v>
      </c>
      <c r="C25">
        <v>21</v>
      </c>
      <c r="D25" s="143">
        <v>39.962286273361002</v>
      </c>
      <c r="E25" s="142">
        <v>3.8774654636316122</v>
      </c>
      <c r="F25" s="142">
        <v>2.835294117647059</v>
      </c>
      <c r="G25" s="142">
        <v>283.52941176470591</v>
      </c>
    </row>
    <row r="26" spans="1:7" x14ac:dyDescent="0.3">
      <c r="A26" t="s">
        <v>123</v>
      </c>
      <c r="B26">
        <v>41759</v>
      </c>
      <c r="C26">
        <v>21</v>
      </c>
      <c r="D26" s="143">
        <v>39.962286273361002</v>
      </c>
      <c r="E26" s="142">
        <v>4.076608519241951</v>
      </c>
      <c r="F26" s="142">
        <v>4.1176470588235299</v>
      </c>
      <c r="G26" s="142">
        <v>411.76470588235298</v>
      </c>
    </row>
    <row r="27" spans="1:7" x14ac:dyDescent="0.3">
      <c r="A27" t="s">
        <v>124</v>
      </c>
      <c r="B27">
        <v>41759</v>
      </c>
      <c r="C27">
        <v>21</v>
      </c>
      <c r="D27" s="143">
        <v>39.962286273361002</v>
      </c>
      <c r="E27" s="142">
        <v>4.2848444096496667</v>
      </c>
      <c r="F27" s="142">
        <v>6.8411764705882359</v>
      </c>
      <c r="G27" s="142">
        <v>684.11764705882365</v>
      </c>
    </row>
    <row r="28" spans="1:7" x14ac:dyDescent="0.3">
      <c r="A28" t="s">
        <v>125</v>
      </c>
      <c r="B28">
        <v>41760</v>
      </c>
      <c r="C28">
        <v>18</v>
      </c>
      <c r="D28" s="143">
        <v>59.94342941004151</v>
      </c>
      <c r="E28" s="142">
        <v>0.8699873618262346</v>
      </c>
      <c r="F28" s="142">
        <v>0.17058823529411765</v>
      </c>
      <c r="G28" s="142">
        <v>17.058823529411764</v>
      </c>
    </row>
    <row r="29" spans="1:7" x14ac:dyDescent="0.3">
      <c r="A29" t="s">
        <v>126</v>
      </c>
      <c r="B29">
        <v>41760</v>
      </c>
      <c r="C29">
        <v>19</v>
      </c>
      <c r="D29" s="143">
        <v>59.94342941004151</v>
      </c>
      <c r="E29" s="142">
        <v>1.8760623056641588</v>
      </c>
      <c r="F29" s="142">
        <v>0.74705882352941178</v>
      </c>
      <c r="G29" s="142">
        <v>74.705882352941174</v>
      </c>
    </row>
    <row r="30" spans="1:7" x14ac:dyDescent="0.3">
      <c r="A30" t="s">
        <v>127</v>
      </c>
      <c r="B30">
        <v>41760</v>
      </c>
      <c r="C30">
        <v>19</v>
      </c>
      <c r="D30" s="143">
        <v>59.94342941004151</v>
      </c>
      <c r="E30" s="142">
        <v>2.4845458407561987</v>
      </c>
      <c r="F30" s="142">
        <v>1.2705882352941178</v>
      </c>
      <c r="G30" s="142">
        <v>127.05882352941178</v>
      </c>
    </row>
    <row r="31" spans="1:7" x14ac:dyDescent="0.3">
      <c r="A31" t="s">
        <v>128</v>
      </c>
      <c r="B31">
        <v>41760</v>
      </c>
      <c r="C31">
        <v>19</v>
      </c>
      <c r="D31" s="143">
        <v>59.94342941004151</v>
      </c>
      <c r="E31" s="142">
        <v>2.8821372495020823</v>
      </c>
      <c r="F31" s="142">
        <v>1.7941176470588234</v>
      </c>
      <c r="G31" s="142">
        <v>179.41176470588235</v>
      </c>
    </row>
    <row r="32" spans="1:7" x14ac:dyDescent="0.3">
      <c r="A32" t="s">
        <v>129</v>
      </c>
      <c r="B32">
        <v>41760</v>
      </c>
      <c r="C32">
        <v>20</v>
      </c>
      <c r="D32" s="143">
        <v>59.94342941004151</v>
      </c>
      <c r="E32" s="142">
        <v>3.0737705721378772</v>
      </c>
      <c r="F32" s="142">
        <v>2.0705882352941178</v>
      </c>
      <c r="G32" s="142">
        <v>207.05882352941177</v>
      </c>
    </row>
    <row r="33" spans="1:7" x14ac:dyDescent="0.3">
      <c r="A33" t="s">
        <v>130</v>
      </c>
      <c r="B33">
        <v>41760</v>
      </c>
      <c r="C33">
        <v>20</v>
      </c>
      <c r="D33" s="143">
        <v>59.94342941004151</v>
      </c>
      <c r="E33" s="142">
        <v>3.2893580601031469</v>
      </c>
      <c r="F33" s="142">
        <v>2.4352941176470586</v>
      </c>
      <c r="G33" s="142">
        <v>243.52941176470588</v>
      </c>
    </row>
    <row r="34" spans="1:7" x14ac:dyDescent="0.3">
      <c r="A34" t="s">
        <v>131</v>
      </c>
      <c r="B34">
        <v>41760</v>
      </c>
      <c r="C34">
        <v>20</v>
      </c>
      <c r="D34" s="143">
        <v>59.94342941004151</v>
      </c>
      <c r="E34" s="142">
        <v>3.4881776323377842</v>
      </c>
      <c r="F34" s="142">
        <v>2.9705882352941178</v>
      </c>
      <c r="G34" s="142">
        <v>297.05882352941177</v>
      </c>
    </row>
    <row r="35" spans="1:7" x14ac:dyDescent="0.3">
      <c r="A35" t="s">
        <v>132</v>
      </c>
      <c r="B35">
        <v>41760</v>
      </c>
      <c r="C35">
        <v>20</v>
      </c>
      <c r="D35" s="143">
        <v>59.94342941004151</v>
      </c>
      <c r="E35" s="142">
        <v>3.6846017880394744</v>
      </c>
      <c r="F35" s="142">
        <v>4.6882352941176473</v>
      </c>
      <c r="G35" s="142">
        <v>468.8235294117647</v>
      </c>
    </row>
    <row r="36" spans="1:7" x14ac:dyDescent="0.3">
      <c r="A36" t="s">
        <v>133</v>
      </c>
      <c r="B36">
        <v>41760</v>
      </c>
      <c r="C36">
        <v>20</v>
      </c>
      <c r="D36" s="143">
        <v>59.94342941004151</v>
      </c>
      <c r="E36" s="142">
        <v>3.8920393897075427</v>
      </c>
      <c r="F36" s="142">
        <v>7.8352941176470594</v>
      </c>
      <c r="G36" s="142">
        <v>783.52941176470586</v>
      </c>
    </row>
    <row r="37" spans="1:7" x14ac:dyDescent="0.3">
      <c r="A37" t="s">
        <v>134</v>
      </c>
      <c r="B37">
        <v>41760</v>
      </c>
      <c r="C37">
        <v>21</v>
      </c>
      <c r="D37" s="143">
        <v>79.924572546722004</v>
      </c>
      <c r="E37" s="142">
        <v>0.88325436706829985</v>
      </c>
      <c r="F37" s="142">
        <v>0.22941176470588237</v>
      </c>
      <c r="G37" s="142">
        <v>22.941176470588239</v>
      </c>
    </row>
    <row r="38" spans="1:7" x14ac:dyDescent="0.3">
      <c r="A38" t="s">
        <v>135</v>
      </c>
      <c r="B38">
        <v>41760</v>
      </c>
      <c r="C38">
        <v>21</v>
      </c>
      <c r="D38" s="143">
        <v>79.924572546722004</v>
      </c>
      <c r="E38" s="142">
        <v>1.85303181933491</v>
      </c>
      <c r="F38" s="142">
        <v>1.0588235294117647</v>
      </c>
      <c r="G38" s="142">
        <v>105.88235294117648</v>
      </c>
    </row>
    <row r="39" spans="1:7" x14ac:dyDescent="0.3">
      <c r="A39" t="s">
        <v>136</v>
      </c>
      <c r="B39">
        <v>41760</v>
      </c>
      <c r="C39">
        <v>21</v>
      </c>
      <c r="D39" s="143">
        <v>79.924572546722004</v>
      </c>
      <c r="E39" s="142">
        <v>2.2787812194380583</v>
      </c>
      <c r="F39" s="142">
        <v>1.5823529411764705</v>
      </c>
      <c r="G39" s="142">
        <v>158.23529411764704</v>
      </c>
    </row>
    <row r="40" spans="1:7" x14ac:dyDescent="0.3">
      <c r="A40" t="s">
        <v>137</v>
      </c>
      <c r="B40">
        <v>41760</v>
      </c>
      <c r="C40">
        <v>21</v>
      </c>
      <c r="D40" s="143">
        <v>79.924572546722004</v>
      </c>
      <c r="E40" s="142">
        <v>2.6851991221289557</v>
      </c>
      <c r="F40" s="142">
        <v>2.2352941176470589</v>
      </c>
      <c r="G40" s="142">
        <v>223.52941176470588</v>
      </c>
    </row>
    <row r="41" spans="1:7" x14ac:dyDescent="0.3">
      <c r="A41" t="s">
        <v>138</v>
      </c>
      <c r="B41">
        <v>41760</v>
      </c>
      <c r="C41">
        <v>21</v>
      </c>
      <c r="D41" s="143">
        <v>79.924572546722004</v>
      </c>
      <c r="E41" s="142">
        <v>2.8812359928386826</v>
      </c>
      <c r="F41" s="142">
        <v>2.6529411764705881</v>
      </c>
      <c r="G41" s="142">
        <v>265.29411764705878</v>
      </c>
    </row>
    <row r="42" spans="1:7" x14ac:dyDescent="0.3">
      <c r="A42" t="s">
        <v>139</v>
      </c>
      <c r="B42">
        <v>41760</v>
      </c>
      <c r="C42">
        <v>21</v>
      </c>
      <c r="D42" s="143">
        <v>79.924572546722004</v>
      </c>
      <c r="E42" s="142">
        <v>3.0796635570936495</v>
      </c>
      <c r="F42" s="142">
        <v>3.2</v>
      </c>
      <c r="G42" s="142">
        <v>320</v>
      </c>
    </row>
    <row r="43" spans="1:7" x14ac:dyDescent="0.3">
      <c r="A43" t="s">
        <v>140</v>
      </c>
      <c r="B43">
        <v>41760</v>
      </c>
      <c r="C43">
        <v>21</v>
      </c>
      <c r="D43" s="143">
        <v>79.924572546722004</v>
      </c>
      <c r="E43" s="142">
        <v>3.286117054649853</v>
      </c>
      <c r="F43" s="142">
        <v>4.6470588235294121</v>
      </c>
      <c r="G43" s="142">
        <v>464.70588235294122</v>
      </c>
    </row>
    <row r="44" spans="1:7" x14ac:dyDescent="0.3">
      <c r="A44" t="s">
        <v>141</v>
      </c>
      <c r="B44">
        <v>41761</v>
      </c>
      <c r="C44">
        <v>18</v>
      </c>
      <c r="D44" s="143">
        <v>79.924572546722004</v>
      </c>
      <c r="E44" s="142">
        <v>3.4859972107392574</v>
      </c>
      <c r="F44" s="142">
        <v>8.2352941176470598</v>
      </c>
      <c r="G44" s="142">
        <v>823.52941176470597</v>
      </c>
    </row>
    <row r="45" spans="1:7" x14ac:dyDescent="0.3">
      <c r="A45" t="s">
        <v>142</v>
      </c>
      <c r="B45">
        <v>41761</v>
      </c>
      <c r="C45">
        <v>19</v>
      </c>
      <c r="D45" s="143">
        <v>99.905715683402519</v>
      </c>
      <c r="E45" s="142">
        <v>0.88149799900185488</v>
      </c>
      <c r="F45" s="142">
        <v>0.38235294117647062</v>
      </c>
      <c r="G45" s="142">
        <v>38.235294117647065</v>
      </c>
    </row>
    <row r="46" spans="1:7" x14ac:dyDescent="0.3">
      <c r="A46" t="s">
        <v>143</v>
      </c>
      <c r="B46">
        <v>41761</v>
      </c>
      <c r="C46">
        <v>19</v>
      </c>
      <c r="D46" s="143">
        <v>99.905715683402519</v>
      </c>
      <c r="E46" s="142">
        <v>1.8487344642340535</v>
      </c>
      <c r="F46" s="142">
        <v>1.5588235294117647</v>
      </c>
      <c r="G46" s="142">
        <v>155.88235294117646</v>
      </c>
    </row>
    <row r="47" spans="1:7" x14ac:dyDescent="0.3">
      <c r="A47" t="s">
        <v>144</v>
      </c>
      <c r="B47">
        <v>41761</v>
      </c>
      <c r="C47">
        <v>19</v>
      </c>
      <c r="D47" s="143">
        <v>99.905715683402519</v>
      </c>
      <c r="E47" s="142">
        <v>2.298834601520324</v>
      </c>
      <c r="F47" s="142">
        <v>2.3117647058823532</v>
      </c>
      <c r="G47" s="142">
        <v>231.17647058823533</v>
      </c>
    </row>
    <row r="48" spans="1:7" x14ac:dyDescent="0.3">
      <c r="A48" t="s">
        <v>145</v>
      </c>
      <c r="B48">
        <v>41761</v>
      </c>
      <c r="C48">
        <v>20</v>
      </c>
      <c r="D48" s="143">
        <v>99.905715683402519</v>
      </c>
      <c r="E48" s="142">
        <v>2.485578275500798</v>
      </c>
      <c r="F48" s="142">
        <v>2.8235294117647061</v>
      </c>
      <c r="G48" s="142">
        <v>282.35294117647061</v>
      </c>
    </row>
    <row r="49" spans="1:7" x14ac:dyDescent="0.3">
      <c r="A49" t="s">
        <v>146</v>
      </c>
      <c r="B49">
        <v>41761</v>
      </c>
      <c r="C49">
        <v>20</v>
      </c>
      <c r="D49" s="143">
        <v>99.905715683402519</v>
      </c>
      <c r="E49" s="142">
        <v>2.681647508821984</v>
      </c>
      <c r="F49" s="142">
        <v>3.4117647058823528</v>
      </c>
      <c r="G49" s="142">
        <v>341.1764705882353</v>
      </c>
    </row>
    <row r="50" spans="1:7" x14ac:dyDescent="0.3">
      <c r="A50" t="s">
        <v>147</v>
      </c>
      <c r="B50">
        <v>41761</v>
      </c>
      <c r="C50">
        <v>21</v>
      </c>
      <c r="D50" s="143">
        <v>99.905715683402519</v>
      </c>
      <c r="E50" s="142">
        <v>2.8777743211109827</v>
      </c>
      <c r="F50" s="142">
        <v>4.382352941176471</v>
      </c>
      <c r="G50" s="142">
        <v>438.23529411764713</v>
      </c>
    </row>
    <row r="51" spans="1:7" x14ac:dyDescent="0.3">
      <c r="A51" t="s">
        <v>148</v>
      </c>
      <c r="B51">
        <v>41761</v>
      </c>
      <c r="C51">
        <v>21</v>
      </c>
      <c r="D51" s="143">
        <v>99.905715683402519</v>
      </c>
      <c r="E51" s="142">
        <v>3.0810765045812878</v>
      </c>
      <c r="F51" s="142">
        <v>6.7941176470588243</v>
      </c>
      <c r="G51" s="142">
        <v>679.41176470588243</v>
      </c>
    </row>
    <row r="52" spans="1:7" x14ac:dyDescent="0.3">
      <c r="A52" t="s">
        <v>149</v>
      </c>
      <c r="B52">
        <v>41761</v>
      </c>
      <c r="C52">
        <v>21</v>
      </c>
      <c r="D52" s="143">
        <v>119.88685882008302</v>
      </c>
      <c r="E52" s="142">
        <v>0.87627026335792357</v>
      </c>
      <c r="F52" s="142">
        <v>0.52941176470588236</v>
      </c>
      <c r="G52" s="142">
        <v>52.941176470588239</v>
      </c>
    </row>
    <row r="53" spans="1:7" x14ac:dyDescent="0.3">
      <c r="A53" t="s">
        <v>150</v>
      </c>
      <c r="B53">
        <v>41761</v>
      </c>
      <c r="C53">
        <v>21</v>
      </c>
      <c r="D53" s="143">
        <v>119.88685882008302</v>
      </c>
      <c r="E53" s="142">
        <v>1.4593582901778293</v>
      </c>
      <c r="F53" s="142">
        <v>1.4058823529411766</v>
      </c>
      <c r="G53" s="142">
        <v>140.58823529411765</v>
      </c>
    </row>
    <row r="54" spans="1:7" x14ac:dyDescent="0.3">
      <c r="A54" t="s">
        <v>151</v>
      </c>
      <c r="B54">
        <v>41761</v>
      </c>
      <c r="C54">
        <v>21</v>
      </c>
      <c r="D54" s="143">
        <v>119.88685882008302</v>
      </c>
      <c r="E54" s="142">
        <v>1.8724356939957278</v>
      </c>
      <c r="F54" s="142">
        <v>2.2882352941176474</v>
      </c>
      <c r="G54" s="142">
        <v>228.82352941176472</v>
      </c>
    </row>
    <row r="55" spans="1:7" x14ac:dyDescent="0.3">
      <c r="A55" t="s">
        <v>152</v>
      </c>
      <c r="B55">
        <v>41761</v>
      </c>
      <c r="C55">
        <v>21</v>
      </c>
      <c r="D55" s="143">
        <v>119.88685882008302</v>
      </c>
      <c r="E55" s="142">
        <v>2.0771951701125468</v>
      </c>
      <c r="F55" s="142">
        <v>2.8588235294117648</v>
      </c>
      <c r="G55" s="142">
        <v>285.88235294117652</v>
      </c>
    </row>
    <row r="56" spans="1:7" x14ac:dyDescent="0.3">
      <c r="A56" t="s">
        <v>153</v>
      </c>
      <c r="B56">
        <v>41761</v>
      </c>
      <c r="C56">
        <v>21</v>
      </c>
      <c r="D56" s="143">
        <v>119.88685882008302</v>
      </c>
      <c r="E56" s="142">
        <v>2.2730646632407843</v>
      </c>
      <c r="F56" s="142">
        <v>3.4294117647058826</v>
      </c>
      <c r="G56" s="142">
        <v>342.94117647058823</v>
      </c>
    </row>
    <row r="57" spans="1:7" x14ac:dyDescent="0.3">
      <c r="A57" t="s">
        <v>154</v>
      </c>
      <c r="B57">
        <v>41761</v>
      </c>
      <c r="C57">
        <v>21</v>
      </c>
      <c r="D57" s="143">
        <v>119.88685882008302</v>
      </c>
      <c r="E57" s="142">
        <v>2.4638403628812875</v>
      </c>
      <c r="F57" s="142">
        <v>4.3235294117647056</v>
      </c>
      <c r="G57" s="142">
        <v>432.35294117647055</v>
      </c>
    </row>
    <row r="58" spans="1:7" x14ac:dyDescent="0.3">
      <c r="A58" t="s">
        <v>155</v>
      </c>
      <c r="B58">
        <v>41761</v>
      </c>
      <c r="C58">
        <v>21</v>
      </c>
      <c r="D58" s="143">
        <v>119.88685882008302</v>
      </c>
      <c r="E58" s="142">
        <v>2.6837782780467387</v>
      </c>
      <c r="F58" s="142">
        <v>5.9411764705882355</v>
      </c>
      <c r="G58" s="142">
        <v>594.11764705882354</v>
      </c>
    </row>
    <row r="59" spans="1:7" x14ac:dyDescent="0.3">
      <c r="A59" t="s">
        <v>156</v>
      </c>
      <c r="B59">
        <v>41761</v>
      </c>
      <c r="C59">
        <v>21</v>
      </c>
      <c r="D59" s="143">
        <v>119.88685882008302</v>
      </c>
      <c r="E59" s="142">
        <v>2.7793554194707415</v>
      </c>
      <c r="F59" s="142">
        <v>7.1764705882352935</v>
      </c>
      <c r="G59" s="142">
        <v>717.64705882352939</v>
      </c>
    </row>
  </sheetData>
  <pageMargins left="0.7" right="0.7" top="0.78740157499999996" bottom="0.78740157499999996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topLeftCell="D28" zoomScale="85" zoomScaleNormal="85" workbookViewId="0">
      <selection activeCell="T44" sqref="T44"/>
    </sheetView>
  </sheetViews>
  <sheetFormatPr baseColWidth="10" defaultRowHeight="14.4" x14ac:dyDescent="0.3"/>
  <cols>
    <col min="2" max="2" width="8" bestFit="1" customWidth="1"/>
    <col min="3" max="3" width="16.109375" bestFit="1" customWidth="1"/>
    <col min="4" max="4" width="14" bestFit="1" customWidth="1"/>
    <col min="5" max="5" width="18.6640625" customWidth="1"/>
    <col min="6" max="6" width="16.109375" bestFit="1" customWidth="1"/>
  </cols>
  <sheetData>
    <row r="1" spans="1:7" x14ac:dyDescent="0.3">
      <c r="E1" s="168" t="s">
        <v>170</v>
      </c>
    </row>
    <row r="2" spans="1:7" x14ac:dyDescent="0.3">
      <c r="A2" t="s">
        <v>160</v>
      </c>
      <c r="C2" t="s">
        <v>161</v>
      </c>
      <c r="D2" t="s">
        <v>162</v>
      </c>
      <c r="E2" t="s">
        <v>162</v>
      </c>
      <c r="F2" t="s">
        <v>163</v>
      </c>
      <c r="G2" t="s">
        <v>163</v>
      </c>
    </row>
    <row r="3" spans="1:7" x14ac:dyDescent="0.3">
      <c r="A3" t="s">
        <v>164</v>
      </c>
      <c r="C3" t="s">
        <v>165</v>
      </c>
      <c r="D3" t="s">
        <v>166</v>
      </c>
      <c r="E3" t="s">
        <v>169</v>
      </c>
      <c r="F3" t="s">
        <v>167</v>
      </c>
      <c r="G3" t="s">
        <v>54</v>
      </c>
    </row>
    <row r="4" spans="1:7" x14ac:dyDescent="0.3">
      <c r="A4" t="s">
        <v>168</v>
      </c>
      <c r="B4" s="170">
        <v>0</v>
      </c>
      <c r="C4" s="170">
        <v>1.0363567722203031</v>
      </c>
      <c r="D4" s="170">
        <v>9.81</v>
      </c>
      <c r="E4" s="170">
        <f>D4/100</f>
        <v>9.8100000000000007E-2</v>
      </c>
      <c r="F4" s="170">
        <v>0</v>
      </c>
      <c r="G4" s="147">
        <f>F4/100</f>
        <v>0</v>
      </c>
    </row>
    <row r="5" spans="1:7" x14ac:dyDescent="0.3">
      <c r="A5" t="s">
        <v>168</v>
      </c>
      <c r="B5" s="170">
        <v>0</v>
      </c>
      <c r="C5" s="170">
        <v>1.2183730421935606</v>
      </c>
      <c r="D5" s="170">
        <v>14.715</v>
      </c>
      <c r="E5" s="170">
        <f t="shared" ref="E5:E38" si="0">D5/100</f>
        <v>0.14715</v>
      </c>
      <c r="F5" s="170">
        <v>0</v>
      </c>
      <c r="G5" s="147">
        <f t="shared" ref="G5:G38" si="1">F5/100</f>
        <v>0</v>
      </c>
    </row>
    <row r="6" spans="1:7" x14ac:dyDescent="0.3">
      <c r="A6" t="s">
        <v>168</v>
      </c>
      <c r="B6" s="170">
        <v>0</v>
      </c>
      <c r="C6" s="170">
        <v>1.5722979787769897</v>
      </c>
      <c r="D6" s="170">
        <v>24.014880000000002</v>
      </c>
      <c r="E6" s="170">
        <f t="shared" si="0"/>
        <v>0.24014880000000002</v>
      </c>
      <c r="F6" s="170">
        <v>0</v>
      </c>
      <c r="G6" s="147">
        <f t="shared" si="1"/>
        <v>0</v>
      </c>
    </row>
    <row r="7" spans="1:7" x14ac:dyDescent="0.3">
      <c r="A7" t="s">
        <v>168</v>
      </c>
      <c r="B7" s="170">
        <v>0</v>
      </c>
      <c r="C7" s="170">
        <v>2.1356823818266486</v>
      </c>
      <c r="D7" s="170">
        <v>43.226784000000002</v>
      </c>
      <c r="E7" s="170">
        <f t="shared" si="0"/>
        <v>0.43226784000000001</v>
      </c>
      <c r="F7" s="170">
        <v>0</v>
      </c>
      <c r="G7" s="147">
        <f t="shared" si="1"/>
        <v>0</v>
      </c>
    </row>
    <row r="8" spans="1:7" x14ac:dyDescent="0.3">
      <c r="A8" t="s">
        <v>168</v>
      </c>
      <c r="B8" s="170">
        <v>0</v>
      </c>
      <c r="C8" s="170">
        <v>3.2651642256039031</v>
      </c>
      <c r="D8" s="170">
        <v>118.07316</v>
      </c>
      <c r="E8" s="170">
        <f t="shared" si="0"/>
        <v>1.1807316000000001</v>
      </c>
      <c r="F8" s="170">
        <v>0</v>
      </c>
      <c r="G8" s="147">
        <f t="shared" si="1"/>
        <v>0</v>
      </c>
    </row>
    <row r="9" spans="1:7" x14ac:dyDescent="0.3">
      <c r="A9" t="s">
        <v>168</v>
      </c>
      <c r="B9" s="170">
        <v>0</v>
      </c>
      <c r="C9" s="170">
        <v>4.9420606735468837</v>
      </c>
      <c r="D9" s="170">
        <v>288.17856</v>
      </c>
      <c r="E9" s="170">
        <f t="shared" si="0"/>
        <v>2.8817856000000002</v>
      </c>
      <c r="F9" s="170">
        <v>0</v>
      </c>
      <c r="G9" s="147">
        <f t="shared" si="1"/>
        <v>0</v>
      </c>
    </row>
    <row r="10" spans="1:7" x14ac:dyDescent="0.3">
      <c r="A10" t="s">
        <v>168</v>
      </c>
      <c r="B10" s="170">
        <v>0</v>
      </c>
      <c r="C10" s="170">
        <v>5.58187961245679</v>
      </c>
      <c r="D10" s="170">
        <v>375.23250000000002</v>
      </c>
      <c r="E10" s="170">
        <f t="shared" si="0"/>
        <v>3.7523250000000004</v>
      </c>
      <c r="F10" s="170">
        <v>0</v>
      </c>
      <c r="G10" s="147">
        <f t="shared" si="1"/>
        <v>0</v>
      </c>
    </row>
    <row r="11" spans="1:7" x14ac:dyDescent="0.3">
      <c r="A11" t="s">
        <v>168</v>
      </c>
      <c r="B11" s="170">
        <v>30</v>
      </c>
      <c r="C11" s="170">
        <v>1.0838839014471175</v>
      </c>
      <c r="D11" s="170">
        <v>24.525000000000002</v>
      </c>
      <c r="E11" s="170">
        <f t="shared" si="0"/>
        <v>0.24525000000000002</v>
      </c>
      <c r="F11" s="170">
        <v>9.8649758114811146</v>
      </c>
      <c r="G11" s="147">
        <f t="shared" si="1"/>
        <v>9.8649758114811151E-2</v>
      </c>
    </row>
    <row r="12" spans="1:7" x14ac:dyDescent="0.3">
      <c r="A12" t="s">
        <v>168</v>
      </c>
      <c r="B12" s="170">
        <v>30</v>
      </c>
      <c r="C12" s="170">
        <v>1.2527909772388577</v>
      </c>
      <c r="D12" s="170">
        <v>34.221204</v>
      </c>
      <c r="E12" s="170">
        <f t="shared" si="0"/>
        <v>0.34221204</v>
      </c>
      <c r="F12" s="170">
        <v>9.8649758114811146</v>
      </c>
      <c r="G12" s="147">
        <f t="shared" si="1"/>
        <v>9.8649758114811151E-2</v>
      </c>
    </row>
    <row r="13" spans="1:7" x14ac:dyDescent="0.3">
      <c r="A13" t="s">
        <v>168</v>
      </c>
      <c r="B13" s="170">
        <v>30</v>
      </c>
      <c r="C13" s="170">
        <v>1.606216304265689</v>
      </c>
      <c r="D13" s="170">
        <v>58.536270000000002</v>
      </c>
      <c r="E13" s="170">
        <f t="shared" si="0"/>
        <v>0.58536270000000001</v>
      </c>
      <c r="F13" s="170">
        <v>9.8649758114811146</v>
      </c>
      <c r="G13" s="147">
        <f t="shared" si="1"/>
        <v>9.8649758114811151E-2</v>
      </c>
    </row>
    <row r="14" spans="1:7" x14ac:dyDescent="0.3">
      <c r="A14" t="s">
        <v>168</v>
      </c>
      <c r="B14" s="170">
        <v>30</v>
      </c>
      <c r="C14" s="170">
        <v>2.0402370684625781</v>
      </c>
      <c r="D14" s="170">
        <v>82.050839999999994</v>
      </c>
      <c r="E14" s="170">
        <f t="shared" si="0"/>
        <v>0.82050839999999992</v>
      </c>
      <c r="F14" s="170">
        <v>9.8649758114811146</v>
      </c>
      <c r="G14" s="147">
        <f t="shared" si="1"/>
        <v>9.8649758114811151E-2</v>
      </c>
    </row>
    <row r="15" spans="1:7" x14ac:dyDescent="0.3">
      <c r="A15" t="s">
        <v>168</v>
      </c>
      <c r="B15" s="170">
        <v>30</v>
      </c>
      <c r="C15" s="170">
        <v>3.28842671566002</v>
      </c>
      <c r="D15" s="170">
        <v>290.1798</v>
      </c>
      <c r="E15" s="170">
        <f t="shared" si="0"/>
        <v>2.9017979999999999</v>
      </c>
      <c r="F15" s="170">
        <v>9.8649758114811146</v>
      </c>
      <c r="G15" s="147">
        <f t="shared" si="1"/>
        <v>9.8649758114811151E-2</v>
      </c>
    </row>
    <row r="16" spans="1:7" x14ac:dyDescent="0.3">
      <c r="A16" t="s">
        <v>168</v>
      </c>
      <c r="B16" s="170">
        <v>30</v>
      </c>
      <c r="C16" s="170">
        <v>4.2514449728199901</v>
      </c>
      <c r="D16" s="170">
        <v>805.4991</v>
      </c>
      <c r="E16" s="170">
        <f t="shared" si="0"/>
        <v>8.0549909999999993</v>
      </c>
      <c r="F16" s="170">
        <v>13.153301081974822</v>
      </c>
      <c r="G16" s="147">
        <f t="shared" si="1"/>
        <v>0.13153301081974822</v>
      </c>
    </row>
    <row r="17" spans="1:7" x14ac:dyDescent="0.3">
      <c r="A17" t="s">
        <v>168</v>
      </c>
      <c r="B17" s="170">
        <v>30</v>
      </c>
      <c r="C17" s="170">
        <v>4.4156688394359476</v>
      </c>
      <c r="D17" s="170">
        <v>1849.1850000000002</v>
      </c>
      <c r="E17" s="170">
        <f t="shared" si="0"/>
        <v>18.491850000000003</v>
      </c>
      <c r="F17" s="170">
        <v>23.018276893455941</v>
      </c>
      <c r="G17" s="147">
        <f t="shared" si="1"/>
        <v>0.23018276893455941</v>
      </c>
    </row>
    <row r="18" spans="1:7" x14ac:dyDescent="0.3">
      <c r="A18" t="s">
        <v>168</v>
      </c>
      <c r="B18" s="170">
        <v>60</v>
      </c>
      <c r="C18" s="170">
        <v>1.076710429156563</v>
      </c>
      <c r="D18" s="170">
        <v>48.029760000000003</v>
      </c>
      <c r="E18" s="170">
        <f t="shared" si="0"/>
        <v>0.48029760000000005</v>
      </c>
      <c r="F18" s="170">
        <v>12.824468554925449</v>
      </c>
      <c r="G18" s="147">
        <f t="shared" si="1"/>
        <v>0.1282446855492545</v>
      </c>
    </row>
    <row r="19" spans="1:7" x14ac:dyDescent="0.3">
      <c r="A19" t="s">
        <v>168</v>
      </c>
      <c r="B19" s="170">
        <v>60</v>
      </c>
      <c r="C19" s="170">
        <v>1.2310015402317578</v>
      </c>
      <c r="D19" s="170">
        <v>56.535029999999999</v>
      </c>
      <c r="E19" s="170">
        <f t="shared" si="0"/>
        <v>0.56535029999999997</v>
      </c>
      <c r="F19" s="170">
        <v>12.495636027876079</v>
      </c>
      <c r="G19" s="147">
        <f t="shared" si="1"/>
        <v>0.12495636027876079</v>
      </c>
    </row>
    <row r="20" spans="1:7" x14ac:dyDescent="0.3">
      <c r="A20" t="s">
        <v>168</v>
      </c>
      <c r="B20" s="170">
        <v>60</v>
      </c>
      <c r="C20" s="170">
        <v>1.6347185847092913</v>
      </c>
      <c r="D20" s="170">
        <v>81.550529999999995</v>
      </c>
      <c r="E20" s="170">
        <f t="shared" si="0"/>
        <v>0.81550529999999999</v>
      </c>
      <c r="F20" s="170">
        <v>13.153301081974822</v>
      </c>
      <c r="G20" s="147">
        <f t="shared" si="1"/>
        <v>0.13153301081974822</v>
      </c>
    </row>
    <row r="21" spans="1:7" x14ac:dyDescent="0.3">
      <c r="A21" t="s">
        <v>168</v>
      </c>
      <c r="B21" s="170">
        <v>60</v>
      </c>
      <c r="C21" s="170">
        <v>2.0061135922631359</v>
      </c>
      <c r="D21" s="170">
        <v>110.06819999999999</v>
      </c>
      <c r="E21" s="170">
        <f t="shared" si="0"/>
        <v>1.1006819999999999</v>
      </c>
      <c r="F21" s="170">
        <v>13.810966136073564</v>
      </c>
      <c r="G21" s="147">
        <f t="shared" si="1"/>
        <v>0.13810966136073563</v>
      </c>
    </row>
    <row r="22" spans="1:7" x14ac:dyDescent="0.3">
      <c r="A22" t="s">
        <v>168</v>
      </c>
      <c r="B22" s="170">
        <v>60</v>
      </c>
      <c r="C22" s="170">
        <v>3.1224530859240422</v>
      </c>
      <c r="D22" s="170">
        <v>475.29449999999997</v>
      </c>
      <c r="E22" s="170">
        <f t="shared" si="0"/>
        <v>4.7529449999999995</v>
      </c>
      <c r="F22" s="170">
        <v>14.139798663122935</v>
      </c>
      <c r="G22" s="147">
        <f t="shared" si="1"/>
        <v>0.14139798663122935</v>
      </c>
    </row>
    <row r="23" spans="1:7" x14ac:dyDescent="0.3">
      <c r="A23" t="s">
        <v>168</v>
      </c>
      <c r="B23" s="170">
        <v>60</v>
      </c>
      <c r="C23" s="170">
        <v>3.6072839553636311</v>
      </c>
      <c r="D23" s="170">
        <v>650.40300000000002</v>
      </c>
      <c r="E23" s="170">
        <f t="shared" si="0"/>
        <v>6.5040300000000002</v>
      </c>
      <c r="F23" s="170">
        <v>19.072286568863493</v>
      </c>
      <c r="G23" s="147">
        <f t="shared" si="1"/>
        <v>0.19072286568863495</v>
      </c>
    </row>
    <row r="24" spans="1:7" x14ac:dyDescent="0.3">
      <c r="A24" t="s">
        <v>168</v>
      </c>
      <c r="B24" s="170">
        <v>60</v>
      </c>
      <c r="C24" s="170">
        <v>4.170882552310208</v>
      </c>
      <c r="D24" s="170">
        <v>1971.8100000000002</v>
      </c>
      <c r="E24" s="170">
        <f t="shared" si="0"/>
        <v>19.718100000000003</v>
      </c>
      <c r="F24" s="170">
        <v>22.360611839357198</v>
      </c>
      <c r="G24" s="147">
        <f t="shared" si="1"/>
        <v>0.22360611839357197</v>
      </c>
    </row>
    <row r="25" spans="1:7" x14ac:dyDescent="0.3">
      <c r="A25" t="s">
        <v>168</v>
      </c>
      <c r="B25" s="170">
        <v>80</v>
      </c>
      <c r="C25" s="170">
        <v>1.04751923320063</v>
      </c>
      <c r="D25" s="170">
        <v>46.628892</v>
      </c>
      <c r="E25" s="170">
        <f>D25/100</f>
        <v>0.46628892</v>
      </c>
      <c r="F25" s="170">
        <v>18.41462151476475</v>
      </c>
      <c r="G25" s="147">
        <f t="shared" si="1"/>
        <v>0.18414621514764751</v>
      </c>
    </row>
    <row r="26" spans="1:7" x14ac:dyDescent="0.3">
      <c r="A26" t="s">
        <v>168</v>
      </c>
      <c r="B26" s="170">
        <v>80</v>
      </c>
      <c r="C26" s="170">
        <v>1.2183730415097107</v>
      </c>
      <c r="D26" s="170">
        <v>52.632612000000002</v>
      </c>
      <c r="E26" s="170">
        <f t="shared" si="0"/>
        <v>0.52632612000000001</v>
      </c>
      <c r="F26" s="170">
        <v>17.756956460666011</v>
      </c>
      <c r="G26" s="147">
        <f t="shared" si="1"/>
        <v>0.1775695646066601</v>
      </c>
    </row>
    <row r="27" spans="1:7" x14ac:dyDescent="0.3">
      <c r="A27" t="s">
        <v>168</v>
      </c>
      <c r="B27" s="170">
        <v>80</v>
      </c>
      <c r="C27" s="170">
        <v>1.5917693527569132</v>
      </c>
      <c r="D27" s="170">
        <v>80.049600000000012</v>
      </c>
      <c r="E27" s="170">
        <f t="shared" si="0"/>
        <v>0.8004960000000001</v>
      </c>
      <c r="F27" s="170">
        <v>17.099291406567268</v>
      </c>
      <c r="G27" s="147">
        <f t="shared" si="1"/>
        <v>0.17099291406567269</v>
      </c>
    </row>
    <row r="28" spans="1:7" x14ac:dyDescent="0.3">
      <c r="A28" t="s">
        <v>168</v>
      </c>
      <c r="B28" s="170">
        <v>80</v>
      </c>
      <c r="C28" s="170">
        <v>1.9869056321343257</v>
      </c>
      <c r="D28" s="170">
        <v>111.06882</v>
      </c>
      <c r="E28" s="170">
        <f t="shared" si="0"/>
        <v>1.1106882</v>
      </c>
      <c r="F28" s="170">
        <v>17.756956460666011</v>
      </c>
      <c r="G28" s="147">
        <f t="shared" si="1"/>
        <v>0.1775695646066601</v>
      </c>
    </row>
    <row r="29" spans="1:7" x14ac:dyDescent="0.3">
      <c r="A29" t="s">
        <v>168</v>
      </c>
      <c r="B29" s="170">
        <v>80</v>
      </c>
      <c r="C29" s="170">
        <v>2.4211916098821025</v>
      </c>
      <c r="D29" s="170">
        <v>320.19840000000005</v>
      </c>
      <c r="E29" s="170">
        <f t="shared" si="0"/>
        <v>3.2019840000000004</v>
      </c>
      <c r="F29" s="170">
        <v>17.756956460666011</v>
      </c>
      <c r="G29" s="147">
        <f t="shared" si="1"/>
        <v>0.1775695646066601</v>
      </c>
    </row>
    <row r="30" spans="1:7" x14ac:dyDescent="0.3">
      <c r="A30" t="s">
        <v>168</v>
      </c>
      <c r="B30" s="170">
        <v>80</v>
      </c>
      <c r="C30" s="170">
        <v>3.0609602899124808</v>
      </c>
      <c r="D30" s="170">
        <v>605.37509999999997</v>
      </c>
      <c r="E30" s="170">
        <f t="shared" si="0"/>
        <v>6.0537510000000001</v>
      </c>
      <c r="F30" s="170">
        <v>18.41462151476475</v>
      </c>
      <c r="G30" s="147">
        <f t="shared" si="1"/>
        <v>0.18414621514764751</v>
      </c>
    </row>
    <row r="31" spans="1:7" x14ac:dyDescent="0.3">
      <c r="A31" t="s">
        <v>168</v>
      </c>
      <c r="B31" s="170">
        <v>80</v>
      </c>
      <c r="C31" s="170">
        <v>3.6073739193081864</v>
      </c>
      <c r="D31" s="170">
        <v>1677.51</v>
      </c>
      <c r="E31" s="170">
        <f t="shared" si="0"/>
        <v>16.775099999999998</v>
      </c>
      <c r="F31" s="170">
        <v>22.360611839357198</v>
      </c>
      <c r="G31" s="147">
        <f t="shared" si="1"/>
        <v>0.22360611839357197</v>
      </c>
    </row>
    <row r="32" spans="1:7" x14ac:dyDescent="0.3">
      <c r="A32" t="s">
        <v>168</v>
      </c>
      <c r="B32" s="170">
        <v>100</v>
      </c>
      <c r="C32" s="170">
        <v>1.0021133645081262</v>
      </c>
      <c r="D32" s="170">
        <v>67.541849999999997</v>
      </c>
      <c r="E32" s="170">
        <f t="shared" si="0"/>
        <v>0.67541849999999992</v>
      </c>
      <c r="F32" s="170">
        <v>17.756956460666011</v>
      </c>
      <c r="G32" s="147">
        <f t="shared" si="1"/>
        <v>0.1775695646066601</v>
      </c>
    </row>
    <row r="33" spans="1:7" x14ac:dyDescent="0.3">
      <c r="A33" t="s">
        <v>168</v>
      </c>
      <c r="B33" s="170">
        <v>100</v>
      </c>
      <c r="C33" s="170">
        <v>1.1991806203613806</v>
      </c>
      <c r="D33" s="170">
        <v>73.045259999999999</v>
      </c>
      <c r="E33" s="170">
        <f t="shared" si="0"/>
        <v>0.73045260000000001</v>
      </c>
      <c r="F33" s="170">
        <v>17.756956460666011</v>
      </c>
      <c r="G33" s="147">
        <f t="shared" si="1"/>
        <v>0.1775695646066601</v>
      </c>
    </row>
    <row r="34" spans="1:7" x14ac:dyDescent="0.3">
      <c r="A34" t="s">
        <v>168</v>
      </c>
      <c r="B34" s="170">
        <v>100</v>
      </c>
      <c r="C34" s="170">
        <v>1.606224345416764</v>
      </c>
      <c r="D34" s="170">
        <v>106.06572</v>
      </c>
      <c r="E34" s="170">
        <f t="shared" si="0"/>
        <v>1.0606572000000001</v>
      </c>
      <c r="F34" s="170">
        <v>19.401119095912865</v>
      </c>
      <c r="G34" s="147">
        <f t="shared" si="1"/>
        <v>0.19401119095912864</v>
      </c>
    </row>
    <row r="35" spans="1:7" x14ac:dyDescent="0.3">
      <c r="A35" t="s">
        <v>168</v>
      </c>
      <c r="B35" s="170">
        <v>100</v>
      </c>
      <c r="C35" s="170">
        <v>1.8797286601390732</v>
      </c>
      <c r="D35" s="170">
        <v>245.15189999999998</v>
      </c>
      <c r="E35" s="170">
        <f t="shared" si="0"/>
        <v>2.4515189999999998</v>
      </c>
      <c r="F35" s="170">
        <v>19.072286568863493</v>
      </c>
      <c r="G35" s="147">
        <f t="shared" si="1"/>
        <v>0.19072286568863495</v>
      </c>
    </row>
    <row r="36" spans="1:7" x14ac:dyDescent="0.3">
      <c r="A36" t="s">
        <v>168</v>
      </c>
      <c r="B36" s="170">
        <v>100</v>
      </c>
      <c r="C36" s="170">
        <v>2.3572153510599425</v>
      </c>
      <c r="D36" s="170">
        <v>457.78364999999997</v>
      </c>
      <c r="E36" s="170">
        <f t="shared" si="0"/>
        <v>4.5778365000000001</v>
      </c>
      <c r="F36" s="170">
        <v>19.729951622962229</v>
      </c>
      <c r="G36" s="147">
        <f t="shared" si="1"/>
        <v>0.1972995162296223</v>
      </c>
    </row>
    <row r="37" spans="1:7" x14ac:dyDescent="0.3">
      <c r="A37" t="s">
        <v>168</v>
      </c>
      <c r="B37" s="170">
        <v>100</v>
      </c>
      <c r="C37" s="170">
        <v>2.8417732408982714</v>
      </c>
      <c r="D37" s="170">
        <v>925.57349999999997</v>
      </c>
      <c r="E37" s="170">
        <f t="shared" si="0"/>
        <v>9.2557349999999996</v>
      </c>
      <c r="F37" s="170">
        <v>22.689444366406569</v>
      </c>
      <c r="G37" s="147">
        <f t="shared" si="1"/>
        <v>0.22689444366406569</v>
      </c>
    </row>
    <row r="38" spans="1:7" x14ac:dyDescent="0.3">
      <c r="A38" t="s">
        <v>168</v>
      </c>
      <c r="B38" s="170">
        <v>100</v>
      </c>
      <c r="C38" s="170">
        <v>3.0611206438620511</v>
      </c>
      <c r="D38" s="170">
        <v>2339.6849999999999</v>
      </c>
      <c r="E38" s="170">
        <f t="shared" si="0"/>
        <v>23.396850000000001</v>
      </c>
      <c r="F38" s="170">
        <v>28.27959732624587</v>
      </c>
      <c r="G38" s="147">
        <f t="shared" si="1"/>
        <v>0.2827959732624587</v>
      </c>
    </row>
  </sheetData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8</vt:i4>
      </vt:variant>
    </vt:vector>
  </HeadingPairs>
  <TitlesOfParts>
    <vt:vector size="8" baseType="lpstr">
      <vt:lpstr>Einbau</vt:lpstr>
      <vt:lpstr>Messdaten</vt:lpstr>
      <vt:lpstr>Berechnung</vt:lpstr>
      <vt:lpstr>Ergebnisse</vt:lpstr>
      <vt:lpstr>VGL 2014 vs 2018</vt:lpstr>
      <vt:lpstr>RVT vs MUL 18</vt:lpstr>
      <vt:lpstr>2014 vs 2018 vs  RVT</vt:lpstr>
      <vt:lpstr>VGL RUB vs MUL 2018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Sandro Pesendorfer</dc:creator>
  <cp:lastModifiedBy>ziduser</cp:lastModifiedBy>
  <cp:lastPrinted>2018-05-30T08:36:03Z</cp:lastPrinted>
  <dcterms:created xsi:type="dcterms:W3CDTF">2018-04-12T08:15:28Z</dcterms:created>
  <dcterms:modified xsi:type="dcterms:W3CDTF">2018-10-31T10:30:00Z</dcterms:modified>
</cp:coreProperties>
</file>